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Users/finja/Documents/ExcelAddIn/Add-in Documentation/"/>
    </mc:Choice>
  </mc:AlternateContent>
  <xr:revisionPtr revIDLastSave="0" documentId="13_ncr:1_{3C0A509F-571F-374E-B8F8-9953B01DF576}" xr6:coauthVersionLast="47" xr6:coauthVersionMax="47" xr10:uidLastSave="{00000000-0000-0000-0000-000000000000}"/>
  <bookViews>
    <workbookView xWindow="0" yWindow="760" windowWidth="29400" windowHeight="18360" firstSheet="2" activeTab="13" xr2:uid="{5E335792-492E-C445-9AEC-14FF211E058B}"/>
  </bookViews>
  <sheets>
    <sheet name="Overview" sheetId="4" r:id="rId1"/>
    <sheet name="General Estimations" sheetId="20" r:id="rId2"/>
    <sheet name="Air Travel" sheetId="7" r:id="rId3"/>
    <sheet name="Rail Travel" sheetId="6" r:id="rId4"/>
    <sheet name="Road Travel" sheetId="5" r:id="rId5"/>
    <sheet name="Travel Spend" sheetId="8" r:id="rId6"/>
    <sheet name="Procurement by Codes" sheetId="9" r:id="rId7"/>
    <sheet name="Procurement by Activity ID" sheetId="10" r:id="rId8"/>
    <sheet name="Fuel" sheetId="11" r:id="rId9"/>
    <sheet name="Electricity" sheetId="12" r:id="rId10"/>
    <sheet name="Freight" sheetId="1" r:id="rId11"/>
    <sheet name="CBAM" sheetId="13" r:id="rId12"/>
    <sheet name="Autopilot" sheetId="14" r:id="rId13"/>
    <sheet name="Suggest" sheetId="15" r:id="rId14"/>
    <sheet name="Suggest - Extended Demo" sheetId="3" r:id="rId15"/>
    <sheet name="Search Emission Factors" sheetId="17" r:id="rId16"/>
    <sheet name="Search Fuel Types" sheetId="19" r:id="rId17"/>
    <sheet name="Search Regions" sheetId="18"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3" l="1" a="1"/>
  <c r="G13" i="13"/>
  <c r="G12" i="13" a="1"/>
  <c r="G12" i="13"/>
  <c r="G11" i="13" a="1"/>
  <c r="G11" i="13"/>
  <c r="J13" i="3" a="1"/>
  <c r="J13" i="3"/>
  <c r="J14" i="3" a="1"/>
  <c r="J14" i="3"/>
  <c r="J12" i="3" a="1"/>
  <c r="J12" i="3"/>
  <c r="B19" i="15" a="1"/>
  <c r="B19" i="15"/>
  <c r="AE12" i="3" a="1"/>
  <c r="AE12" i="3" s="1"/>
  <c r="AH12" i="3" s="1" a="1"/>
  <c r="AH12" i="3" s="1"/>
  <c r="Y14" i="3"/>
  <c r="AE13" i="3" a="1"/>
  <c r="AE13" i="3" s="1"/>
  <c r="AH13" i="3" s="1" a="1"/>
  <c r="AH13" i="3" s="1"/>
  <c r="G11" i="7" a="1"/>
  <c r="G11" i="7" s="1"/>
  <c r="G12" i="7" a="1"/>
  <c r="G12" i="7" s="1"/>
  <c r="H11" i="5" a="1"/>
  <c r="H11" i="5" s="1"/>
  <c r="I13" i="20" a="1"/>
  <c r="I13" i="20" s="1"/>
  <c r="I12" i="20" a="1"/>
  <c r="I12" i="20" s="1"/>
  <c r="I11" i="20" a="1"/>
  <c r="I11" i="20" s="1"/>
  <c r="B15" i="19" a="1"/>
  <c r="B15" i="19" s="1"/>
  <c r="B15" i="18" a="1"/>
  <c r="B15" i="18" s="1"/>
  <c r="B15" i="17" a="1"/>
  <c r="B15" i="17" s="1"/>
  <c r="E46" i="15" a="1"/>
  <c r="E46" i="15" s="1"/>
  <c r="E45" i="15" a="1"/>
  <c r="E45" i="15" s="1"/>
  <c r="E44" i="15" a="1"/>
  <c r="E44" i="15" s="1"/>
  <c r="J12" i="14" a="1"/>
  <c r="J12" i="14" s="1"/>
  <c r="J13" i="14" a="1"/>
  <c r="J13" i="14" s="1"/>
  <c r="J14" i="14" a="1"/>
  <c r="J14" i="14" s="1"/>
  <c r="J15" i="14" a="1"/>
  <c r="J15" i="14" s="1"/>
  <c r="J11" i="14" a="1"/>
  <c r="J11" i="14" s="1"/>
  <c r="L12" i="12" a="1"/>
  <c r="L12" i="12" s="1"/>
  <c r="L13" i="12" a="1"/>
  <c r="L13" i="12" s="1"/>
  <c r="L14" i="12" a="1"/>
  <c r="L14" i="12" s="1"/>
  <c r="L15" i="12" a="1"/>
  <c r="L15" i="12" s="1"/>
  <c r="L16" i="12" a="1"/>
  <c r="L16" i="12" s="1"/>
  <c r="L11" i="12" a="1"/>
  <c r="L11" i="12" s="1"/>
  <c r="H12" i="11" a="1"/>
  <c r="H12" i="11" s="1"/>
  <c r="H13" i="11" a="1"/>
  <c r="H13" i="11" s="1"/>
  <c r="H11" i="11" a="1"/>
  <c r="H11" i="11" s="1"/>
  <c r="H12" i="10" a="1"/>
  <c r="H12" i="10" s="1"/>
  <c r="H13" i="10" a="1"/>
  <c r="H13" i="10" s="1"/>
  <c r="H14" i="10" a="1"/>
  <c r="H14" i="10" s="1"/>
  <c r="H15" i="10" a="1"/>
  <c r="H15" i="10" s="1"/>
  <c r="H11" i="10" a="1"/>
  <c r="H11" i="10" s="1"/>
  <c r="I12" i="9" a="1"/>
  <c r="I12" i="9" s="1"/>
  <c r="I13" i="9" a="1"/>
  <c r="I13" i="9" s="1"/>
  <c r="I14" i="9" a="1"/>
  <c r="I14" i="9" s="1"/>
  <c r="I11" i="9" a="1"/>
  <c r="I11" i="9" s="1"/>
  <c r="H12" i="8" a="1"/>
  <c r="H12" i="8" s="1"/>
  <c r="H13" i="8" a="1"/>
  <c r="H13" i="8" s="1"/>
  <c r="H14" i="8" a="1"/>
  <c r="H14" i="8" s="1"/>
  <c r="H15" i="8" a="1"/>
  <c r="H15" i="8" s="1"/>
  <c r="H16" i="8" a="1"/>
  <c r="H16" i="8" s="1"/>
  <c r="H11" i="8" a="1"/>
  <c r="H11" i="8" s="1"/>
  <c r="G13" i="7" a="1"/>
  <c r="G13" i="7" s="1"/>
  <c r="G14" i="7" a="1"/>
  <c r="G14" i="7" s="1"/>
  <c r="G15" i="7" a="1"/>
  <c r="G15" i="7" s="1"/>
  <c r="G16" i="7" a="1"/>
  <c r="G16" i="7" s="1"/>
  <c r="G17" i="7" a="1"/>
  <c r="G17" i="7" s="1"/>
  <c r="G18" i="7" a="1"/>
  <c r="G18" i="7" s="1"/>
  <c r="F18" i="6" a="1"/>
  <c r="F18" i="6" s="1"/>
  <c r="F17" i="6" a="1"/>
  <c r="F17" i="6" s="1"/>
  <c r="F12" i="6" a="1"/>
  <c r="F12" i="6" s="1"/>
  <c r="F13" i="6" a="1"/>
  <c r="F13" i="6" s="1"/>
  <c r="F14" i="6" a="1"/>
  <c r="F14" i="6" s="1"/>
  <c r="F15" i="6" a="1"/>
  <c r="F15" i="6" s="1"/>
  <c r="F16" i="6" a="1"/>
  <c r="F16" i="6" s="1"/>
  <c r="F11" i="6" a="1"/>
  <c r="F11" i="6" s="1"/>
  <c r="H12" i="5" a="1"/>
  <c r="H12" i="5" s="1"/>
  <c r="H13" i="5" a="1"/>
  <c r="H13" i="5" s="1"/>
  <c r="H14" i="5" a="1"/>
  <c r="H14" i="5" s="1"/>
  <c r="H15" i="5" a="1"/>
  <c r="H15" i="5" s="1"/>
  <c r="H16" i="5" a="1"/>
  <c r="H16" i="5" s="1"/>
  <c r="C16" i="4" a="1"/>
  <c r="C16" i="4" s="1"/>
  <c r="Z15" i="3"/>
  <c r="AA15" i="3"/>
  <c r="AB15" i="3"/>
  <c r="AC15" i="3"/>
  <c r="Z16" i="3"/>
  <c r="AA16" i="3"/>
  <c r="AB16" i="3"/>
  <c r="AC16" i="3"/>
  <c r="Z17" i="3"/>
  <c r="AA17" i="3"/>
  <c r="AB17" i="3"/>
  <c r="AC17" i="3"/>
  <c r="Z18" i="3"/>
  <c r="AA18" i="3"/>
  <c r="AB18" i="3"/>
  <c r="AC18" i="3"/>
  <c r="Z19" i="3"/>
  <c r="AA19" i="3"/>
  <c r="AB19" i="3"/>
  <c r="AC19" i="3"/>
  <c r="Z20" i="3"/>
  <c r="AA20" i="3"/>
  <c r="AB20" i="3"/>
  <c r="AC20" i="3"/>
  <c r="Z21" i="3"/>
  <c r="AA21" i="3"/>
  <c r="AB21" i="3"/>
  <c r="AC21" i="3"/>
  <c r="Z22" i="3"/>
  <c r="AA22" i="3"/>
  <c r="AB22" i="3"/>
  <c r="AC22" i="3"/>
  <c r="Z23" i="3"/>
  <c r="AA23" i="3"/>
  <c r="AB23" i="3"/>
  <c r="AC23" i="3"/>
  <c r="Z24" i="3"/>
  <c r="AA24" i="3"/>
  <c r="AB24" i="3"/>
  <c r="AC24" i="3"/>
  <c r="J15" i="3" a="1"/>
  <c r="J15" i="3" s="1"/>
  <c r="Y15" i="3" s="1"/>
  <c r="J16" i="3" a="1"/>
  <c r="J16" i="3" s="1"/>
  <c r="AE16" i="3" s="1" a="1"/>
  <c r="AE16" i="3" s="1"/>
  <c r="AH16" i="3" s="1" a="1"/>
  <c r="AH16" i="3" s="1"/>
  <c r="J17" i="3" a="1"/>
  <c r="J17" i="3" s="1"/>
  <c r="AE17" i="3" s="1" a="1"/>
  <c r="AE17" i="3" s="1"/>
  <c r="AH17" i="3" s="1" a="1"/>
  <c r="AH17" i="3" s="1"/>
  <c r="J18" i="3" a="1"/>
  <c r="J18" i="3" s="1"/>
  <c r="AE18" i="3" s="1" a="1"/>
  <c r="AE18" i="3" s="1"/>
  <c r="AH18" i="3" s="1" a="1"/>
  <c r="AH18" i="3" s="1"/>
  <c r="J19" i="3" a="1"/>
  <c r="J19" i="3" s="1"/>
  <c r="Y19" i="3" s="1"/>
  <c r="J20" i="3" a="1"/>
  <c r="J20" i="3" s="1"/>
  <c r="Y20" i="3" s="1"/>
  <c r="J21" i="3" a="1"/>
  <c r="J21" i="3" s="1"/>
  <c r="AE21" i="3" s="1" a="1"/>
  <c r="AE21" i="3" s="1"/>
  <c r="AH21" i="3" s="1" a="1"/>
  <c r="AH21" i="3" s="1"/>
  <c r="J22" i="3" a="1"/>
  <c r="J22" i="3" s="1"/>
  <c r="AE22" i="3" s="1" a="1"/>
  <c r="AE22" i="3" s="1"/>
  <c r="AH22" i="3" s="1" a="1"/>
  <c r="AH22" i="3" s="1"/>
  <c r="J23" i="3" a="1"/>
  <c r="J23" i="3" s="1"/>
  <c r="Y23" i="3" s="1"/>
  <c r="J24" i="3" a="1"/>
  <c r="J24" i="3" s="1"/>
  <c r="Y24" i="3" s="1"/>
  <c r="I12" i="1" a="1"/>
  <c r="I12" i="1" s="1"/>
  <c r="I13" i="1" a="1"/>
  <c r="I13" i="1" s="1"/>
  <c r="I14" i="1" a="1"/>
  <c r="I14" i="1" s="1"/>
  <c r="I15" i="1" a="1"/>
  <c r="I15" i="1" s="1"/>
  <c r="I16" i="1" a="1"/>
  <c r="I16" i="1" s="1"/>
  <c r="I11" i="1" a="1"/>
  <c r="I11" i="1" s="1"/>
  <c r="AC13" i="3" l="1"/>
  <c r="AB13" i="3"/>
  <c r="Y18" i="3"/>
  <c r="AE20" i="3" a="1"/>
  <c r="AE20" i="3" s="1"/>
  <c r="AH20" i="3" s="1" a="1"/>
  <c r="AH20" i="3" s="1"/>
  <c r="AE15" i="3" a="1"/>
  <c r="AE15" i="3" s="1"/>
  <c r="AH15" i="3" s="1" a="1"/>
  <c r="AH15" i="3" s="1"/>
  <c r="AA13" i="3"/>
  <c r="AC14" i="3"/>
  <c r="Z13" i="3"/>
  <c r="Y21" i="3"/>
  <c r="AE24" i="3" a="1"/>
  <c r="AE24" i="3" s="1"/>
  <c r="AH24" i="3" s="1" a="1"/>
  <c r="AH24" i="3" s="1"/>
  <c r="AE19" i="3" a="1"/>
  <c r="AE19" i="3" s="1"/>
  <c r="AH19" i="3" s="1" a="1"/>
  <c r="AH19" i="3" s="1"/>
  <c r="Z14" i="3"/>
  <c r="AB14" i="3"/>
  <c r="Y16" i="3"/>
  <c r="AE23" i="3" a="1"/>
  <c r="AE23" i="3" s="1"/>
  <c r="AH23" i="3" s="1" a="1"/>
  <c r="AH23" i="3" s="1"/>
  <c r="Y22" i="3"/>
  <c r="Y17" i="3"/>
  <c r="AA14" i="3"/>
  <c r="AA12" i="3"/>
  <c r="AC12" i="3"/>
  <c r="AB12" i="3"/>
  <c r="Z12" i="3"/>
  <c r="AE14" i="3" a="1"/>
  <c r="AE14" i="3" s="1"/>
  <c r="AH14" i="3" s="1" a="1"/>
  <c r="AH14" i="3" s="1"/>
  <c r="Y13" i="3"/>
  <c r="Y12" i="3"/>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<sst xmlns="http://schemas.openxmlformats.org/spreadsheetml/2006/main" count="798" uniqueCount="403">
  <si>
    <t>Climatiq - Add-In for Excel</t>
  </si>
  <si>
    <t>Demo</t>
  </si>
  <si>
    <r>
      <t xml:space="preserve">Utilize Climatiq-specific functions in Microsoft Excel to seamlessly convert your business activity data into carbon estimates across various activities, such as travel, energy usage, and fuel consumption. It transforms your spreadsheets into a powerful environmental impact assessment tool. 
This Demo provides an onverview of the capabilities of the Add-In. But of course </t>
    </r>
    <r>
      <rPr>
        <b/>
        <sz val="12"/>
        <color rgb="FF000000"/>
        <rFont val="Arial"/>
        <family val="2"/>
      </rPr>
      <t>you can make use of the Climatiq formulas in any other of your Excel spreadsheets</t>
    </r>
    <r>
      <rPr>
        <sz val="12"/>
        <color rgb="FF000000"/>
        <rFont val="Arial"/>
        <family val="2"/>
      </rPr>
      <t xml:space="preserve"> - just make sure to set the API key in each sheet before using the formulas.</t>
    </r>
  </si>
  <si>
    <t>For the full documentation on the capabilities of this Add-In, please refer to our guides.</t>
  </si>
  <si>
    <t>Go to Guides</t>
  </si>
  <si>
    <t>Before using the Climatiq calculations, you will need to define the API key used by this Add-In for the emission estimations.</t>
  </si>
  <si>
    <t>Register</t>
  </si>
  <si>
    <t>Go to Dashboard</t>
  </si>
  <si>
    <t>SET_YOUR_API_KEY_HERE</t>
  </si>
  <si>
    <t>Explore the Demo Data</t>
  </si>
  <si>
    <t>Emission Estimates</t>
  </si>
  <si>
    <t>General Estimations</t>
  </si>
  <si>
    <t>Estimate carbon emitted for a particular activity, in kgCO2e, using the available emission factors</t>
  </si>
  <si>
    <t>Air Travel</t>
  </si>
  <si>
    <t>Estimate the emissions of air travel, covering direct and indirect emissions. The distance between the airports will be calculated using the great circle distance.</t>
  </si>
  <si>
    <t>Road Travel</t>
  </si>
  <si>
    <t>Calculate the total estimated emissions of road travel. The distance between the locations will be calculated by considering the actual road network.</t>
  </si>
  <si>
    <t>Rail Travel</t>
  </si>
  <si>
    <t>Estimate emissions of rail travel using free text query for start and destination locations. The distance between the locations will be calculated by considering the actual rail network where possible.</t>
  </si>
  <si>
    <t>Travel by Spend</t>
  </si>
  <si>
    <t>Calculate travel emissions based on spend-based data in any currency by using EXIOBASE emission factors. This calculation automatically takes inflation into account.</t>
  </si>
  <si>
    <t>Freight</t>
  </si>
  <si>
    <t>Estimate the emissions of intermodal freight shippings according to a GLEC-certified methodology</t>
  </si>
  <si>
    <t>Procurement - by Industry Code</t>
  </si>
  <si>
    <t>Streamline your scope 3.1 estimations for purchased goods and services, and account for inflation, taxes and trade &amp; transport margins for your spend-based emission calculations by using common industry classification codes like NACE2, UNSPSC or MCC.</t>
  </si>
  <si>
    <t>Procurement - by Activity ID</t>
  </si>
  <si>
    <t>Streamline your scope 3.1 estimations for purchased goods and services, and account for inflation, taxes and trade &amp; transport margins for your spend-based emission calculations by using Climatiq's activity IDs to identify the spend group.</t>
  </si>
  <si>
    <t>Fuel</t>
  </si>
  <si>
    <t>Estimate the emissions of fuel combustion. The calculation also provides details on the associated scope 3, i.e. the well-to-tank emissions.</t>
  </si>
  <si>
    <t>Electricity</t>
  </si>
  <si>
    <t>Perform location- and market-based emission estimations for electricity usage. If desired, details on the upstream scope 3 emissions are also included.</t>
  </si>
  <si>
    <t>CBAM</t>
  </si>
  <si>
    <t>Calculate total estimated emissions produced for a particular Combined Nomenclature (CN) code, for use with CBAM reporting.</t>
  </si>
  <si>
    <t>Autopilot</t>
  </si>
  <si>
    <t>Autopilot is an AI-powered calculation endpoint designed to automate spend- and activity-based emission estimates. It uses a proprietary natural language processing (NLP) model paired with Climatiq’s scientific expertise to streamline complex emission calculations, making carbon insights accessible to non-experts.</t>
  </si>
  <si>
    <t>Suggest</t>
  </si>
  <si>
    <t>Return a number of autopilot suggested estimates for a particular calculation. You can adjust the number of suggestions to return. Suggestions are ordered by the most likely match first.</t>
  </si>
  <si>
    <t>Search</t>
  </si>
  <si>
    <t>General search</t>
  </si>
  <si>
    <t>Search through Climatiq's emission factors database using specific query and filters</t>
  </si>
  <si>
    <t>Search regions</t>
  </si>
  <si>
    <t>Find available regions for a specific query</t>
  </si>
  <si>
    <t>Search suppliers</t>
  </si>
  <si>
    <t>Pull a list of suppliers available to be used in the electricity emissions formula for supplier-specific calculations.</t>
  </si>
  <si>
    <t>Search fuel types</t>
  </si>
  <si>
    <t>Pull a list of fuel types available to be used in the fuel emissions formula for a specific unit type</t>
  </si>
  <si>
    <t>General Emission Estimation</t>
  </si>
  <si>
    <t>Climatiq.Calculate(activityID, region, source, year, unit, amount, showDetails)</t>
  </si>
  <si>
    <t xml:space="preserve">Calculate the total estimated emissions produced for a particular activity, in kgCO2e, using any emission factor in the Climatiq database. </t>
  </si>
  <si>
    <t>Input</t>
  </si>
  <si>
    <t>Output</t>
  </si>
  <si>
    <t>Activity ID</t>
  </si>
  <si>
    <r>
      <t xml:space="preserve">Region
</t>
    </r>
    <r>
      <rPr>
        <b/>
        <i/>
        <sz val="8"/>
        <color rgb="FFFFFFFF"/>
        <rFont val="Arial"/>
        <family val="2"/>
      </rPr>
      <t>Optional</t>
    </r>
  </si>
  <si>
    <r>
      <t xml:space="preserve">Source
</t>
    </r>
    <r>
      <rPr>
        <b/>
        <i/>
        <sz val="8"/>
        <color rgb="FFFFFFFF"/>
        <rFont val="Arial"/>
        <family val="2"/>
      </rPr>
      <t>Optional</t>
    </r>
  </si>
  <si>
    <r>
      <t xml:space="preserve">Year
</t>
    </r>
    <r>
      <rPr>
        <b/>
        <i/>
        <sz val="8"/>
        <color rgb="FFFFFFFF"/>
        <rFont val="Arial"/>
        <family val="2"/>
      </rPr>
      <t>Optional</t>
    </r>
  </si>
  <si>
    <t>Unit</t>
  </si>
  <si>
    <t>Amount</t>
  </si>
  <si>
    <r>
      <t xml:space="preserve">Show Details
</t>
    </r>
    <r>
      <rPr>
        <b/>
        <i/>
        <sz val="8"/>
        <color rgb="FFFFFFFF"/>
        <rFont val="Arial"/>
        <family val="2"/>
      </rPr>
      <t>Optional</t>
    </r>
  </si>
  <si>
    <t>CO2e in kg</t>
  </si>
  <si>
    <t>Emission Factor Name</t>
  </si>
  <si>
    <t>Source</t>
  </si>
  <si>
    <t>Emission Factor ID</t>
  </si>
  <si>
    <t>An ID describing the activity that to search for. You can make use of the Autopilot, the Data Explorer or the Emission Factor Search to identify relevant activity Ids</t>
  </si>
  <si>
    <t xml:space="preserve">Geographic region to which the emission factor applies.    </t>
  </si>
  <si>
    <t xml:space="preserve">Desired emission factor source.    </t>
  </si>
  <si>
    <t xml:space="preserve">Year in which the activity took place.	</t>
  </si>
  <si>
    <t xml:space="preserve">Specific unit of the consumed amount, e.g. usd for Money, l for Volume or kg for Weight. </t>
  </si>
  <si>
    <t xml:space="preserve">Amount for which the emissions shall be calculated. </t>
  </si>
  <si>
    <t>Indicates if the calculation details should also be shared</t>
  </si>
  <si>
    <t>Overall estimated emissions</t>
  </si>
  <si>
    <t xml:space="preserve">Emission Factors used for the emission estimation. </t>
  </si>
  <si>
    <t>Industry- and country-specific tax margin considered for the purchase, can also be negative in case of subsidies</t>
  </si>
  <si>
    <t>Industry- and country-specific trade margin considered for the purchase</t>
  </si>
  <si>
    <t>arable_farming-type_crops_not_elsewhere_specified</t>
  </si>
  <si>
    <t>DE</t>
  </si>
  <si>
    <t>EXIOBASE</t>
  </si>
  <si>
    <t>eur</t>
  </si>
  <si>
    <t>fuel-type_natural_gas-fuel_use_na</t>
  </si>
  <si>
    <t>BEIS</t>
  </si>
  <si>
    <t>kg</t>
  </si>
  <si>
    <t>fuel-type_biodiesel-fuel_use_na</t>
  </si>
  <si>
    <t>GB</t>
  </si>
  <si>
    <t>l</t>
  </si>
  <si>
    <t>Air Travel Emission Estimation</t>
  </si>
  <si>
    <t>Climatiq.Calculate_Travel_Air(start; end; flightclass; year; showDetails)</t>
  </si>
  <si>
    <t>Calculate the total estimated emissions of air travel. The distance between the airports will be calculated using the great circle distance.
The API considers the direct and indirect emissions related to the travel.</t>
  </si>
  <si>
    <t>Start</t>
  </si>
  <si>
    <t>Destination</t>
  </si>
  <si>
    <r>
      <t xml:space="preserve">Flight Class
</t>
    </r>
    <r>
      <rPr>
        <b/>
        <i/>
        <sz val="8"/>
        <color rgb="FFFFFFFF"/>
        <rFont val="Arial"/>
        <family val="2"/>
      </rPr>
      <t>Optional</t>
    </r>
  </si>
  <si>
    <t>Overall CO2e in kg</t>
  </si>
  <si>
    <t>Estimated Distance in km</t>
  </si>
  <si>
    <t>Direct Emissions in kg CO2e</t>
  </si>
  <si>
    <t>Indirect Emissions in kg CO2e</t>
  </si>
  <si>
    <t>Applied Emission Factors</t>
  </si>
  <si>
    <t>Notices</t>
  </si>
  <si>
    <t xml:space="preserve">Can be free text (Berlin), IATA Code (BER), UN-LOCODE (DE-BER) or coordinates, i.e. lat &amp; lon (52.520008,13.404954)		</t>
  </si>
  <si>
    <t xml:space="preserve">Flight class, can be empty, average,economy, business or first.			</t>
  </si>
  <si>
    <t>The year in which the travel occurred.</t>
  </si>
  <si>
    <t xml:space="preserve">Overall estimated distance </t>
  </si>
  <si>
    <t>Fuel combustion emissions</t>
  </si>
  <si>
    <t>Well-to-tank emissions, i.e. the upstream supply chain emissions of the fuel</t>
  </si>
  <si>
    <t>Emission Factors used for the emission estimation. This can cover mutliple factors to account for the direct and indirect emissions</t>
  </si>
  <si>
    <t xml:space="preserve">Any notices about deficiencies or peculiarities of the calculation.
</t>
  </si>
  <si>
    <t>BER</t>
  </si>
  <si>
    <t>Lincoln Memorial, Washington, DC, USA</t>
  </si>
  <si>
    <t>economy</t>
  </si>
  <si>
    <t>Obelisco, Buenos Aires, Argentina</t>
  </si>
  <si>
    <t>Plaza de Mayo, Buenos Aires, Argentina</t>
  </si>
  <si>
    <t>Christ the Redeemer, Rio de Janeiro, Brazil</t>
  </si>
  <si>
    <t>Eiffel Tower</t>
  </si>
  <si>
    <t>Vienna State Opera, Vienna, Austria</t>
  </si>
  <si>
    <t>Disneyland, Anaheim, USA</t>
  </si>
  <si>
    <t>Mount Rushmore</t>
  </si>
  <si>
    <t>business</t>
  </si>
  <si>
    <t>221B Baker Street, London, UK</t>
  </si>
  <si>
    <t>Berlin</t>
  </si>
  <si>
    <t>Taj Mahal, Agra, India</t>
  </si>
  <si>
    <t>Great Ocean Road, Victoria, Australia</t>
  </si>
  <si>
    <t>Rail Travel Emission Estimation</t>
  </si>
  <si>
    <t>Climatiq.Calculate_Travel_Rail(start; end; year; showDetails)</t>
  </si>
  <si>
    <t>Calculate the total estimated emissions of rail travel per passenger. The distance between the locations will be calculated by considering the actual rail network where possible. Otherwise the great circle distance will be used.
The API considers the direct and indirect emissions related to the travel.</t>
  </si>
  <si>
    <t>742 Evergreen Terrace, Springfield, USA</t>
  </si>
  <si>
    <t>Road Travel Emission Estimation</t>
  </si>
  <si>
    <t>Climatiq.Calculate_Travel_Road(start; end; car_type; car_fuel; year; showDetails)</t>
  </si>
  <si>
    <t>Calculate the total estimated emissions of road travel per passenger. The distance between the locations will be calculated by considering the actual road network where possible. Otherwise the great circle distance will be used.
The API considers the direct and indirect emissions related to the travel, if appliable based on the specific car size and car fuel.</t>
  </si>
  <si>
    <r>
      <t xml:space="preserve">Car Type
</t>
    </r>
    <r>
      <rPr>
        <b/>
        <i/>
        <sz val="8"/>
        <color rgb="FFFFFFFF"/>
        <rFont val="Arial"/>
        <family val="2"/>
      </rPr>
      <t>Optional</t>
    </r>
  </si>
  <si>
    <r>
      <t xml:space="preserve">Car Fuel
</t>
    </r>
    <r>
      <rPr>
        <b/>
        <i/>
        <sz val="8"/>
        <color rgb="FFFFFFFF"/>
        <rFont val="Arial"/>
        <family val="2"/>
      </rPr>
      <t>Optional</t>
    </r>
  </si>
  <si>
    <t xml:space="preserve">Size of the care. Valid values are small, medium, large and average. </t>
  </si>
  <si>
    <t>Type of fuel used by the car. Valid values are: petrol, diesel, hybrid, plugin_hybrid, battery and average.</t>
  </si>
  <si>
    <t>Any notices about deficiencies or peculiarities of the calculation.</t>
  </si>
  <si>
    <t>medium</t>
  </si>
  <si>
    <t>average</t>
  </si>
  <si>
    <t>large</t>
  </si>
  <si>
    <t>diesel</t>
  </si>
  <si>
    <t>petrol</t>
  </si>
  <si>
    <t/>
  </si>
  <si>
    <t>Travel Emission Estimation based on Spend</t>
  </si>
  <si>
    <t>Climatiq.Calculate_Travel_Spend(spend_type; currency; amount; location; year; showDetails)</t>
  </si>
  <si>
    <t>Calculate travel emissions based on spend-based data in any currency by using EXIOBASE emission factors. 
This calculation automatically takes inflation into account, if the year you spent the money was different than the year of the emission factor.</t>
  </si>
  <si>
    <t>Spend Type</t>
  </si>
  <si>
    <t>Currency</t>
  </si>
  <si>
    <r>
      <t xml:space="preserve">Location
</t>
    </r>
    <r>
      <rPr>
        <b/>
        <i/>
        <sz val="8"/>
        <color rgb="FFFFFFFF"/>
        <rFont val="Arial"/>
        <family val="2"/>
      </rPr>
      <t>Optional</t>
    </r>
  </si>
  <si>
    <t>The type of travel associated with the expenditure. Valid values are: air, rail, road, rail, sea and hotel.</t>
  </si>
  <si>
    <t xml:space="preserve">The currency in which the money unit is expressed.		</t>
  </si>
  <si>
    <t xml:space="preserve">The amount of money spent.	</t>
  </si>
  <si>
    <t>The location where money was spent, can be any type of free text.</t>
  </si>
  <si>
    <t>hotel</t>
  </si>
  <si>
    <t>inr</t>
  </si>
  <si>
    <t>Hotel Plaza Athenee, Paris, France</t>
  </si>
  <si>
    <t>rail</t>
  </si>
  <si>
    <t>aed</t>
  </si>
  <si>
    <t>Cancun</t>
  </si>
  <si>
    <t>road</t>
  </si>
  <si>
    <t>aud</t>
  </si>
  <si>
    <t>India</t>
  </si>
  <si>
    <t>air</t>
  </si>
  <si>
    <t>nzd</t>
  </si>
  <si>
    <t>sea</t>
  </si>
  <si>
    <t>Colloseum, Rome, IT</t>
  </si>
  <si>
    <t>usd</t>
  </si>
  <si>
    <t>Procurement Emissions by Industry Classification Code</t>
  </si>
  <si>
    <t>Climatiq.Calculate_Procurement_ByClassification(scheme; code; region; year; currency; amount; showDetails)</t>
  </si>
  <si>
    <t>Estimate the emissions for a purchase using an industry classification code to identify the type of purchased goods or service. 
This calculation accounts for tax, trade and transport margins using per-sector and per-country margins from EXIOBASE, if no user-supplied margins are provided. It also corrects for currency exchange rates and inflation adjustments, using rates from the UN Treasury, supplemented with per-industry inflation numbers from Eurostat. You can find details on the methodology here: www.climatiq.io/docs/guides/understanding/procurement-spend-based-calculations</t>
  </si>
  <si>
    <t>Scheme</t>
  </si>
  <si>
    <t>Code</t>
  </si>
  <si>
    <t>Region</t>
  </si>
  <si>
    <t>Year</t>
  </si>
  <si>
    <t>Applied Emission Factor</t>
  </si>
  <si>
    <t>Applied Tax Margin</t>
  </si>
  <si>
    <t>Applied Trade Margin</t>
  </si>
  <si>
    <t>Applied Transport Margin</t>
  </si>
  <si>
    <t>Applied Inflation Adjustment</t>
  </si>
  <si>
    <t xml:space="preserve">The classification scheme used. Valid values are: mcc, unspsc, isic4 and nace2    </t>
  </si>
  <si>
    <t>Specific code of the classification. UNSPSC is only available up to a family level, i.e. the last four digits should be 0.</t>
  </si>
  <si>
    <t>The country in which the goods have been purchased, i.e. ideally the supplier country. Must be the 2-digit UN code.</t>
  </si>
  <si>
    <t xml:space="preserve">Year of purchase			</t>
  </si>
  <si>
    <t>Currency of spend</t>
  </si>
  <si>
    <t xml:space="preserve">Spend amount </t>
  </si>
  <si>
    <t>Industry- and country-specific transport margin considered for the purchase</t>
  </si>
  <si>
    <t>Industry- and country-specific inflation rate considered for the purchase</t>
  </si>
  <si>
    <t>mcc</t>
  </si>
  <si>
    <t>unspsc</t>
  </si>
  <si>
    <t>gbp</t>
  </si>
  <si>
    <t>US</t>
  </si>
  <si>
    <t>isic4</t>
  </si>
  <si>
    <t>FR</t>
  </si>
  <si>
    <t>Procurement Emissions by Activity ID</t>
  </si>
  <si>
    <t>Climatiq.Calculate_Procurement_ByActivityID(activity_id; region; year; currency; amount; showDetails)</t>
  </si>
  <si>
    <t>Estimate the emissions for a purchase using a Climatiq activity ID to identify the type of purchased goods or service. You can make use of the Autopilot, the Data Explorer or the Emission Factor Search to identify relevant activity IDs.
This calculation accounts for tax, trade and transport margins using per-sector and per-country margins from EXIOBASE, if no user-supplied margins are provided. It also corrects for currency exchange rates and inflation adjustments, using rates from the UN Treasury, supplemented with per-industry inflation numbers from Eurostat. You can find details on the methodology here: www.climatiq.io/docs/guides/understanding/procurement-spend-based-calculations</t>
  </si>
  <si>
    <t>arable_farming-type_cereal_grains_not_elsewhere_specified</t>
  </si>
  <si>
    <t>consumer_goods-type_sugar</t>
  </si>
  <si>
    <t>education-type_education_services</t>
  </si>
  <si>
    <t>consumer_goods-type_furniture_other_manufactured_goods_not_elsewhere_specified</t>
  </si>
  <si>
    <t>plastics_rubber-type_rubber_plastic_products</t>
  </si>
  <si>
    <t>ES</t>
  </si>
  <si>
    <t>Fuel Emission Estimation</t>
  </si>
  <si>
    <t>Climatiq.Calculate_Fuel(fuel_type; amount; amount_unit; region; year; showDetails)</t>
  </si>
  <si>
    <t>Estimate the emissions of fuel combustion. The calculation also provides details on the associated scope 3, i.e. the well-to-tank emissions, and on the biogenic emissions, if applicable.
More options are available by directly calling our API.</t>
  </si>
  <si>
    <t>Fuel Type</t>
  </si>
  <si>
    <t>Combustion Emissions in kg CO2e</t>
  </si>
  <si>
    <t>Biogenic combustion Emissions in kg CO2e</t>
  </si>
  <si>
    <t>Well-to-tank Emissions in kg CO2e</t>
  </si>
  <si>
    <t>Biogenic wtt Emissions in kg CO2e</t>
  </si>
  <si>
    <t>Type of fuel burned, e.g. biodiesel, cng, fuel_gas, etc. You can make use of our search function to get a list of available fuel types.</t>
  </si>
  <si>
    <t xml:space="preserve">Amount of fuel burned.			</t>
  </si>
  <si>
    <t>Unit of provided amount, can be weight-, volume- and energy-based value.</t>
  </si>
  <si>
    <t>The country in which the fuel have been purchased. Must be the 2-digit UN code.</t>
  </si>
  <si>
    <t>Year of the fuel consumption</t>
  </si>
  <si>
    <t>Biogenic emissions from fuel combustion in kg CO2e</t>
  </si>
  <si>
    <t>Well-to-tank emissions, i.e. from the upstream supply chain</t>
  </si>
  <si>
    <t>Biogenic emissions from the upstream supply chain in kg CO2e</t>
  </si>
  <si>
    <t>natural_gas</t>
  </si>
  <si>
    <t>bioethanol</t>
  </si>
  <si>
    <t>coal</t>
  </si>
  <si>
    <t>Electricity Emission Estimation</t>
  </si>
  <si>
    <t>Climatiq.Calculate_Electricity(amount; region; year; connectionType; calculationType; supplier; energy_source; recs; includeScope3; showDetails)`</t>
  </si>
  <si>
    <t>Estimate the emissions of electricity usage. If desired, the function also provides details on the associated scope 3, i.e. the well-to-tank, transmission and distribution losses and their well-to-tank emissions. If an active subscription is in place, IEA (International Energy Agency) factors will be used for the calculation.
More options are available by directly calling the API - refer to the documentation for details.</t>
  </si>
  <si>
    <r>
      <t xml:space="preserve">Connection Type
</t>
    </r>
    <r>
      <rPr>
        <b/>
        <i/>
        <sz val="8"/>
        <color rgb="FFFFFFFF"/>
        <rFont val="Arial"/>
        <family val="2"/>
      </rPr>
      <t>Optional</t>
    </r>
  </si>
  <si>
    <r>
      <t xml:space="preserve">Calculation Type
</t>
    </r>
    <r>
      <rPr>
        <b/>
        <i/>
        <sz val="8"/>
        <color rgb="FFFFFFFF"/>
        <rFont val="Arial"/>
        <family val="2"/>
      </rPr>
      <t>Optional</t>
    </r>
  </si>
  <si>
    <r>
      <t xml:space="preserve">Supplier
</t>
    </r>
    <r>
      <rPr>
        <b/>
        <i/>
        <sz val="8"/>
        <color rgb="FFFFFFFF"/>
        <rFont val="Arial"/>
        <family val="2"/>
      </rPr>
      <t>Optional</t>
    </r>
  </si>
  <si>
    <r>
      <t xml:space="preserve">Energy Source
</t>
    </r>
    <r>
      <rPr>
        <b/>
        <i/>
        <sz val="8"/>
        <color rgb="FFFFFFFF"/>
        <rFont val="Arial"/>
        <family val="2"/>
      </rPr>
      <t>Optional</t>
    </r>
  </si>
  <si>
    <r>
      <t xml:space="preserve">RECs
</t>
    </r>
    <r>
      <rPr>
        <b/>
        <i/>
        <sz val="8"/>
        <color rgb="FFFFFFFF"/>
        <rFont val="Arial"/>
        <family val="2"/>
      </rPr>
      <t>Optional</t>
    </r>
  </si>
  <si>
    <r>
      <t xml:space="preserve">Include Scope 3
</t>
    </r>
    <r>
      <rPr>
        <b/>
        <i/>
        <sz val="8"/>
        <color rgb="FFFFFFFF"/>
        <rFont val="Arial"/>
        <family val="2"/>
      </rPr>
      <t>Optional</t>
    </r>
  </si>
  <si>
    <t>Electricity Generation Emissions in kg CO2e</t>
  </si>
  <si>
    <t>Well-to-Tank Emissions in kg CO2e</t>
  </si>
  <si>
    <t>Transmission and Distribution Emissions in kg CO2e</t>
  </si>
  <si>
    <t>WTT of T&amp;D Emissions in kg CO2e</t>
  </si>
  <si>
    <t xml:space="preserve">Amount of electricity consumed in kWh. 			</t>
  </si>
  <si>
    <t>The country in which the fuel have been purchased. Must be the 2-digit UN code or UN-LOCODE</t>
  </si>
  <si>
    <t xml:space="preserve">Year of the electricity consumption	</t>
  </si>
  <si>
    <t>Either the electricity was delivered via the grid or via a direct line. Default is grid.</t>
  </si>
  <si>
    <t xml:space="preserve">Indicates whether the `location-based` or `market-based` value should be returned, default is `location-based`. 			</t>
  </si>
  <si>
    <t>Available where the region is GB or a US state, a supplier ID can be provided to use market factors for that supplier. Use the respective search function to find suppliers.</t>
  </si>
  <si>
    <t xml:space="preserve">The source that electricity is generated from. Valid values are renewable or specific fuel types such as natural_gas, coal, biomass and nuclear.   </t>
  </si>
  <si>
    <t xml:space="preserve">Quantity of RECs (Renewable Energy Certificates) to apply for market-based emission calculations. </t>
  </si>
  <si>
    <t xml:space="preserve">Indicates if the scope 3 emissions should be considered in the calculation, default is false. </t>
  </si>
  <si>
    <t>Electricity Generation emissions</t>
  </si>
  <si>
    <t>Well-to-tank emissions, i.e. from the upstream supply chain, reported under scope 3.3</t>
  </si>
  <si>
    <t>Transmission and Distribution Emissions, reported under scope 3.3</t>
  </si>
  <si>
    <t>Well-to-tank emissions of the transmission and distribution losses, reported under scope 3.3</t>
  </si>
  <si>
    <t>US-CA</t>
  </si>
  <si>
    <t>direct</t>
  </si>
  <si>
    <t>location-based</t>
  </si>
  <si>
    <t>market-based</t>
  </si>
  <si>
    <t>Freight Shipping Emission Estimation</t>
  </si>
  <si>
    <t>Climatiq.Calculate_IntermodalFreightTransport(start, end, mode, weight, weightUnit, direct, showDetails)</t>
  </si>
  <si>
    <t>Calculate the total estimated emissions of freight shipping. The distance between the locations will be calculated by considering the actual transport network for road, rail and sea freight where possible. For air, the great circle distance is used.
The calculated emissions cover the fuel combustion emission, the upstream fuel emissions as well as the hub emissions for all transportation legs and locations. 
By calling our freight API directly, it's also possible to specify the individual shipment legs as well as the mode of transport used.</t>
  </si>
  <si>
    <t>Mode</t>
  </si>
  <si>
    <t>Weight</t>
  </si>
  <si>
    <t>Weight Unit</t>
  </si>
  <si>
    <r>
      <t xml:space="preserve">Direct Route
</t>
    </r>
    <r>
      <rPr>
        <b/>
        <i/>
        <sz val="8"/>
        <color rgb="FFFFFFFF"/>
        <rFont val="Arial"/>
        <family val="2"/>
      </rPr>
      <t>Optional</t>
    </r>
  </si>
  <si>
    <t>Idenitified Route</t>
  </si>
  <si>
    <t>Main mode of transport, i.e. air, road, rail, sea</t>
  </si>
  <si>
    <t>Weight of the transported goods</t>
  </si>
  <si>
    <t>Unit of the weight, e.g, kg, t (metric ton), lb, ton (US short ton)</t>
  </si>
  <si>
    <t>Indicates if for sea, air or rail freight the road pre- and post-leg should NOT be added</t>
  </si>
  <si>
    <t>Emission Factors used for the emission estimation. This can cover mutliple factors to account for the multi-modal transportation</t>
  </si>
  <si>
    <t>Route as identified by the API</t>
  </si>
  <si>
    <t>New York</t>
  </si>
  <si>
    <t>Calais</t>
  </si>
  <si>
    <t>Buenos Aires</t>
  </si>
  <si>
    <t>47.751076, -120.740135</t>
  </si>
  <si>
    <t>t</t>
  </si>
  <si>
    <t>Rio de Janeiro</t>
  </si>
  <si>
    <t>Barcelona</t>
  </si>
  <si>
    <t>ton</t>
  </si>
  <si>
    <t>JFK</t>
  </si>
  <si>
    <t>lb</t>
  </si>
  <si>
    <t>CBAM Calculations</t>
  </si>
  <si>
    <t>Climatiq.Calculate_CBAM(cn_code, production_region, weight, weight_unit, showDetails)</t>
  </si>
  <si>
    <t>Calculate total estimated emissions for reporting under the Carbon Border Adjustment Mechanism (CBAM) for a particular Combined Nomenclature (CN) code. This covers direct and indirect emissions.</t>
  </si>
  <si>
    <t>CN Code</t>
  </si>
  <si>
    <t>Estimated Costs</t>
  </si>
  <si>
    <t>Direct Emissions</t>
  </si>
  <si>
    <t>Indirect Emissions</t>
  </si>
  <si>
    <t xml:space="preserve">The combined nomenclature code for the imported goods.				</t>
  </si>
  <si>
    <t xml:space="preserve">The weight of the imported goods in the defined unit.  			</t>
  </si>
  <si>
    <t>Unit of the weight, i.e. `g`, `kg`, `t` (metric ton), `lb`, `ton` (US short ton)</t>
  </si>
  <si>
    <t>Estimated cost in euros of buying carbon certificates for emissions equivalent to co2e, based on the average 2023 certificate cost of 84 euros per tonne.</t>
  </si>
  <si>
    <t>Represents the estimated direct emissions occurred during the production of the imported goods</t>
  </si>
  <si>
    <t>Represents the estimated indirect emissions occurred during the production of the imported goods</t>
  </si>
  <si>
    <t>7207 12 10</t>
  </si>
  <si>
    <t>2601 12 00</t>
  </si>
  <si>
    <t>CA</t>
  </si>
  <si>
    <t>IN</t>
  </si>
  <si>
    <t>Climatiq.Autopilot(text; domain; unit; amount; year; region; region_fallback; showDetails)</t>
  </si>
  <si>
    <t xml:space="preserve">Autopilot is an AI-powered calculation endpoint designed to automate spend- and activity-based emission estimates. It uses a proprietary natural language processing (NLP) model paired with Climatiq’s scientific expertise to streamline complex emission calculations, making carbon insights accessible to non-experts.
Autopilot significantly reduces the time and manual effort spent identifying the appropriate emission factors and mapping activity data. Capable of ingesting any taxonomy and unstructured data, this feature matches raw text content to the correct emission factors and delivers accurate and compliant emission estimates.
Leveraging a built-in expert review mechanism and machine learning, Autopilot's matching algorithm consistently refines its precision. This is achieved through active feedback and continuous improvement of the underlying NLP model.									
Calculate total estimated emissions produced for a particular activity, in kgCO2e, using free-text input. The best matching emission factor will automatically be selected and used for the calculation.								 		</t>
  </si>
  <si>
    <t>Text</t>
  </si>
  <si>
    <t>Domain</t>
  </si>
  <si>
    <r>
      <t xml:space="preserve">Region
</t>
    </r>
    <r>
      <rPr>
        <b/>
        <sz val="8"/>
        <color rgb="FFFFFFFF"/>
        <rFont val="Arial"/>
        <family val="2"/>
      </rPr>
      <t>Optional</t>
    </r>
  </si>
  <si>
    <r>
      <t xml:space="preserve">Region Fallback
</t>
    </r>
    <r>
      <rPr>
        <b/>
        <i/>
        <sz val="8"/>
        <color rgb="FFFFFFFF"/>
        <rFont val="Arial"/>
        <family val="2"/>
      </rPr>
      <t>Optional</t>
    </r>
  </si>
  <si>
    <t>Source Database</t>
  </si>
  <si>
    <t>ID</t>
  </si>
  <si>
    <t>Confidence Score</t>
  </si>
  <si>
    <t>The free-form input text, such as an activity name, service or material name.</t>
  </si>
  <si>
    <t>Defines the scope of emission factors to be searched. Use `general` for all emission factors, `manufacturing` for a more manufacturing-specific mapping.</t>
  </si>
  <si>
    <t>Unit of provided amount, can be weight-, volume- and money-based value.</t>
  </si>
  <si>
    <t>Amount to be calculated for</t>
  </si>
  <si>
    <t>The year which the activity occurred. Climatiq will attempt to find an emission factor as close to this year as possible, but might not match the year entirely.</t>
  </si>
  <si>
    <t xml:space="preserve">Geographic region to which the emission factor should apply.  </t>
  </si>
  <si>
    <t>Indicates if Autopilot should search in other regions, if no factor can be found for the given region.</t>
  </si>
  <si>
    <t>Mapped Emission Factor</t>
  </si>
  <si>
    <t>Activity ID of the mapped emission factor</t>
  </si>
  <si>
    <t>Used Databased</t>
  </si>
  <si>
    <t>Applicable Year</t>
  </si>
  <si>
    <t>Applicable Region</t>
  </si>
  <si>
    <t>Unique identifier of the factor in the Climatiq Database.</t>
  </si>
  <si>
    <t>The numeric similarity score between the input and the emission factor. The number is between 0 and 1, and a higher score indicates a better match.</t>
  </si>
  <si>
    <t>Waterglasses</t>
  </si>
  <si>
    <t>general</t>
  </si>
  <si>
    <t>Apple MacBook</t>
  </si>
  <si>
    <t>Screws</t>
  </si>
  <si>
    <t>Phone Screen Protectors</t>
  </si>
  <si>
    <t>Autopilot Suggest</t>
  </si>
  <si>
    <t>Receive a number of suggested Emission Factors for a particular input query. You can adjust the number of suggestions to return. Suggestions are ordered by the most likely match first. 
For each result, a suggestion ID is returned, which you can apply via the `Autopilot_EstimateSuggest` formula to calculate the respective emissions.</t>
  </si>
  <si>
    <t xml:space="preserve">Step 1: Retrieve Emission Factor Suggestions </t>
  </si>
  <si>
    <t>Number of Results</t>
  </si>
  <si>
    <r>
      <t xml:space="preserve">Unit Types
</t>
    </r>
    <r>
      <rPr>
        <b/>
        <i/>
        <sz val="8"/>
        <color rgb="FFFFFFFF"/>
        <rFont val="Arial"/>
        <family val="2"/>
      </rPr>
      <t>Optional</t>
    </r>
  </si>
  <si>
    <r>
      <t xml:space="preserve">Sources
</t>
    </r>
    <r>
      <rPr>
        <b/>
        <i/>
        <sz val="8"/>
        <color rgb="FFFFFFFF"/>
        <rFont val="Arial"/>
        <family val="2"/>
      </rPr>
      <t>Optional</t>
    </r>
  </si>
  <si>
    <r>
      <t xml:space="preserve">Year
</t>
    </r>
    <r>
      <rPr>
        <b/>
        <i/>
        <sz val="8"/>
        <color rgb="FFFFFFFF"/>
        <rFont val="Arial"/>
        <family val="2"/>
      </rPr>
      <t>Optional</t>
    </r>
  </si>
  <si>
    <r>
      <t xml:space="preserve">Region
</t>
    </r>
    <r>
      <rPr>
        <b/>
        <i/>
        <sz val="8"/>
        <color rgb="FFFFFFFF"/>
        <rFont val="Arial"/>
        <family val="2"/>
      </rPr>
      <t>Optional</t>
    </r>
  </si>
  <si>
    <r>
      <t xml:space="preserve">Region Fallback
</t>
    </r>
    <r>
      <rPr>
        <b/>
        <i/>
        <sz val="8"/>
        <color rgb="FFFFFFFF"/>
        <rFont val="Arial"/>
        <family val="2"/>
      </rPr>
      <t>Optional</t>
    </r>
  </si>
  <si>
    <r>
      <t xml:space="preserve">Exclude Ecoinvent
</t>
    </r>
    <r>
      <rPr>
        <b/>
        <i/>
        <sz val="8"/>
        <color rgb="FFFFFFFF"/>
        <rFont val="Arial"/>
        <family val="2"/>
      </rPr>
      <t>Optional</t>
    </r>
  </si>
  <si>
    <r>
      <t xml:space="preserve">Show Details
</t>
    </r>
    <r>
      <rPr>
        <b/>
        <i/>
        <sz val="8"/>
        <color rgb="FFFFFFFF"/>
        <rFont val="Arial"/>
        <family val="2"/>
      </rPr>
      <t>Optional</t>
    </r>
  </si>
  <si>
    <t>Number of matches to retrieve</t>
  </si>
  <si>
    <t xml:space="preserve">The unit types of the activity, i.e. Weight, Money, Volume and Number. When searching across multiple types, split  with a comma, e.g. "Money,Volume"  </t>
  </si>
  <si>
    <t xml:space="preserve">The source(s) in which should be searched in. If searching in multiple sources, split  with a comma, e.g. "BEIS,EPA,Ecoinvent" </t>
  </si>
  <si>
    <t>Indicates if Ecoinvent emission factors should be disregarded during the Matching.</t>
  </si>
  <si>
    <t>Starbucks</t>
  </si>
  <si>
    <t>Money</t>
  </si>
  <si>
    <t>Suggestion ID</t>
  </si>
  <si>
    <t>Unit Type</t>
  </si>
  <si>
    <t>Unique ID of the suggestion made, to be used in the next step.</t>
  </si>
  <si>
    <t>Source of the Emission Factor</t>
  </si>
  <si>
    <t>Step 2: Apply the suggestion and calculate the emissions</t>
  </si>
  <si>
    <t>ID of the selected suggestion provided by the Autopilot</t>
  </si>
  <si>
    <t>Specific unit of the consumed amount, e.g. usd for Money, l for Volume or kg for Weight.</t>
  </si>
  <si>
    <t>Estimated Emissions</t>
  </si>
  <si>
    <t>hazdamzqgq3dqljuge2taljumu3doljzmqztsljsgrstoojqg5stqzlfhe-mztgcn3dmm2tcobtmy4tinrthbqtgmrsgaydambqgaydambqga3q</t>
  </si>
  <si>
    <t>hfrweytdgjrtillbgnsdmljugvqtoljygqztillfgvrdqzjrha4ggmzxge-mztgcn3dmm2tcobtmy4tinrthbqtgmrsgaydambqgaydambqga3q</t>
  </si>
  <si>
    <t>hbswmmtegrtgiljxmntdgljumntgkllbgrtdqljxg5stqnjrgnsdeobxge-mztgcn3dmm2tcobtmy4tinrthbqtgmrsgaydambqgaydambqga3q</t>
  </si>
  <si>
    <t>Autopilot Suggest - Full Workflow</t>
  </si>
  <si>
    <t>Climatiq.Autopilot_Suggest_v2(results, text, domain, unit_type, source, year, region, region_fallback, excludeEcoinvent, flatten, showDetails)</t>
  </si>
  <si>
    <t>Step 1: Retrieve suggested emission factors and select the most fitting one</t>
  </si>
  <si>
    <t>Step 2: Calculate the Emissions</t>
  </si>
  <si>
    <r>
      <t xml:space="preserve">Unit Types
</t>
    </r>
    <r>
      <rPr>
        <b/>
        <i/>
        <sz val="8"/>
        <color rgb="FFFFFFFF"/>
        <rFont val="Arial"/>
        <family val="2"/>
      </rPr>
      <t>Optional</t>
    </r>
  </si>
  <si>
    <r>
      <t xml:space="preserve">Sources
</t>
    </r>
    <r>
      <rPr>
        <b/>
        <i/>
        <sz val="8"/>
        <color rgb="FFFFFFFF"/>
        <rFont val="Arial"/>
        <family val="2"/>
      </rPr>
      <t>Optional</t>
    </r>
  </si>
  <si>
    <r>
      <t xml:space="preserve">Exclude Ecoinvent
</t>
    </r>
    <r>
      <rPr>
        <b/>
        <i/>
        <sz val="8"/>
        <color rgb="FFFFFFFF"/>
        <rFont val="Arial"/>
        <family val="2"/>
      </rPr>
      <t>Optional</t>
    </r>
  </si>
  <si>
    <t>Suggestion 1 - Emission Factor Name</t>
  </si>
  <si>
    <t>Suggestion 1 - Confidence Score</t>
  </si>
  <si>
    <t>Suggestion 1 - Suggestion ID</t>
  </si>
  <si>
    <t>Suggestion 2 - Emission Factor Name</t>
  </si>
  <si>
    <t>Suggestion 2 - Confidence Score</t>
  </si>
  <si>
    <t>Suggestion 2 - Suggestion ID</t>
  </si>
  <si>
    <t>Suggestion 3 - Emission Factor Name</t>
  </si>
  <si>
    <t>Suggestion 3 - Confidence Score</t>
  </si>
  <si>
    <t>Suggestion 3 - Suggestion ID</t>
  </si>
  <si>
    <t>Suggestion 4 - Emission Factor Name</t>
  </si>
  <si>
    <t>Suggestion 4 - Confidence Score</t>
  </si>
  <si>
    <t>Suggestion 4 - Suggestion ID</t>
  </si>
  <si>
    <t>Suggestion 5 - Emission Factor Name</t>
  </si>
  <si>
    <t>Suggestion 5 - Confidence Score</t>
  </si>
  <si>
    <t>Suggestion 5 - Suggestion ID</t>
  </si>
  <si>
    <t>Suggestion Selection</t>
  </si>
  <si>
    <t>ID of selected Suggestion</t>
  </si>
  <si>
    <t>Array of suggested Emission Factors</t>
  </si>
  <si>
    <t>Dairy products</t>
  </si>
  <si>
    <t>dkk</t>
  </si>
  <si>
    <t>Office machinery and computers</t>
  </si>
  <si>
    <t>Screws/nuts and bolts</t>
  </si>
  <si>
    <t>Search Emission Factors</t>
  </si>
  <si>
    <t>Climatiq.Search_EmissionFactors(query; numberOfResults; sector; category; source; region; year; unit_type; lca_stage)</t>
  </si>
  <si>
    <t>Search the emission factor database of Climatiq. Please be aware that this might only return a subset of results (depending on the number of results specified). The search works in the same way as our Data Explorer: https://www.climatiq.io/data. 
The function returns a table of results, so make sure the surrounding cells are empty when using this function.
Depending on whether an existing Climatiq subscription to use the raw emission factors is in place, these will also be returned as part of the response. If you want to gain access to the raw emission factors, please reach out to our team: https://www.climatiq.io/contact-us.</t>
  </si>
  <si>
    <t>Query</t>
  </si>
  <si>
    <r>
      <t xml:space="preserve">Sector
</t>
    </r>
    <r>
      <rPr>
        <b/>
        <i/>
        <sz val="8"/>
        <color rgb="FFFFFFFF"/>
        <rFont val="Arial"/>
        <family val="2"/>
      </rPr>
      <t>Optional</t>
    </r>
  </si>
  <si>
    <r>
      <t xml:space="preserve">Category
</t>
    </r>
    <r>
      <rPr>
        <b/>
        <i/>
        <sz val="8"/>
        <color rgb="FFFFFFFF"/>
        <rFont val="Arial"/>
        <family val="2"/>
      </rPr>
      <t>Optional</t>
    </r>
  </si>
  <si>
    <r>
      <t xml:space="preserve">Year
</t>
    </r>
    <r>
      <rPr>
        <b/>
        <sz val="8"/>
        <color rgb="FFFFFFFF"/>
        <rFont val="Arial"/>
        <family val="2"/>
      </rPr>
      <t>Optional</t>
    </r>
  </si>
  <si>
    <r>
      <t xml:space="preserve">Unit Type
</t>
    </r>
    <r>
      <rPr>
        <b/>
        <sz val="8"/>
        <color rgb="FFFFFFFF"/>
        <rFont val="Arial"/>
        <family val="2"/>
      </rPr>
      <t>Optional</t>
    </r>
  </si>
  <si>
    <r>
      <t xml:space="preserve">LCA Stage
</t>
    </r>
    <r>
      <rPr>
        <b/>
        <sz val="8"/>
        <color rgb="FFFFFFFF"/>
        <rFont val="Arial"/>
        <family val="2"/>
      </rPr>
      <t>Optional</t>
    </r>
  </si>
  <si>
    <t>A free-text query that will match ids, names, descriptions, etc. of emission factors. This uses fuzzy matching, so your query does not need to be precise.</t>
  </si>
  <si>
    <t>The number of results to be shared. The maximum value is 500.</t>
  </si>
  <si>
    <t xml:space="preserve">Filters by emission factor sector. Refer to the Data Explorer for a list of available options.	</t>
  </si>
  <si>
    <t xml:space="preserve">Filters by emission factor category. Refer to the Data Explorer for a list of available options.	</t>
  </si>
  <si>
    <t xml:space="preserve">Filters by emission factor source. Refer to the Data Explorer for a list of available options.	</t>
  </si>
  <si>
    <t xml:space="preserve">Filters by emission factor region. Refer to the Data Explorer for a list of available options.	</t>
  </si>
  <si>
    <t xml:space="preserve">Filters by applicable year.   </t>
  </si>
  <si>
    <t>Filters by emission factor unit type, e.g. Money or Volume.</t>
  </si>
  <si>
    <t xml:space="preserve">Filters by Life Cycle Assessment stage, e.g. well-to-tank. </t>
  </si>
  <si>
    <t>2022</t>
  </si>
  <si>
    <t>Search Available Fuel Types</t>
  </si>
  <si>
    <t>Climatiq.Search_AvailableFuelTypes(unit_type)</t>
  </si>
  <si>
    <t>Pulls a list of fuel types available to be used in the fuel emissions formula for a specific unit type.</t>
  </si>
  <si>
    <t>Filters by emission factor unit type, can be Volume, Weight or Energy</t>
  </si>
  <si>
    <t>Search Available Regions</t>
  </si>
  <si>
    <t>Climatiq.Search_Regions(query, sector, category, source)</t>
  </si>
  <si>
    <t xml:space="preserve">Find available regions for a specific query. At least one of the parameters needs to be set. </t>
  </si>
  <si>
    <t>Setting up the Demo</t>
  </si>
  <si>
    <t>1. Install the Excel Add-In</t>
  </si>
  <si>
    <t>In the Climatiq dashboard, you can easily create a new key</t>
  </si>
  <si>
    <t xml:space="preserve">Install Climiatiq's Add-In via the Menu Bar. </t>
  </si>
  <si>
    <t>2. Sign up For the API</t>
  </si>
  <si>
    <t>Create your free Climatiq Account</t>
  </si>
  <si>
    <t>3. Collect your API key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</si>
</sst>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2"/>
      <color theme="1"/>
      <name val="Aptos Narrow"/>
      <family val="2"/>
      <scheme val="minor"/>
    </font>
    <font>
      <b/>
      <sz val="11"/>
      <color rgb="FFFFFFFF"/>
      <name val="Arial"/>
      <family val="2"/>
    </font>
    <font>
      <b/>
      <sz val="12"/>
      <color rgb="FFFFFFFF"/>
      <name val="Arial"/>
      <family val="2"/>
    </font>
    <font>
      <sz val="12"/>
      <color rgb="FF000000"/>
      <name val="Arial"/>
      <family val="2"/>
    </font>
    <font>
      <sz val="12"/>
      <color rgb="FF000000"/>
      <name val="Arial (Textkörper)"/>
    </font>
    <font>
      <sz val="10"/>
      <color rgb="FF212B46"/>
      <name val="Arial"/>
      <family val="2"/>
    </font>
    <font>
      <sz val="10"/>
      <color theme="1"/>
      <name val="Arial"/>
      <family val="2"/>
    </font>
    <font>
      <sz val="12"/>
      <color rgb="FF212B46"/>
      <name val="Arial"/>
      <family val="2"/>
    </font>
    <font>
      <b/>
      <sz val="12"/>
      <color rgb="FF212B46"/>
      <name val="Courier New"/>
      <family val="1"/>
    </font>
    <font>
      <b/>
      <sz val="25"/>
      <color rgb="FF0000F4"/>
      <name val="Arial"/>
      <family val="2"/>
    </font>
    <font>
      <i/>
      <sz val="12"/>
      <color theme="1" tint="0.14999847407452621"/>
      <name val="Arial"/>
      <family val="2"/>
    </font>
    <font>
      <i/>
      <sz val="11"/>
      <color theme="1" tint="0.34998626667073579"/>
      <name val="Arial"/>
      <family val="2"/>
    </font>
    <font>
      <b/>
      <sz val="14"/>
      <color rgb="FFFFFFFF"/>
      <name val="Arial"/>
      <family val="2"/>
    </font>
    <font>
      <sz val="14"/>
      <name val="Arial"/>
      <family val="2"/>
    </font>
    <font>
      <b/>
      <sz val="14"/>
      <color theme="0"/>
      <name val="Arial"/>
      <family val="2"/>
    </font>
    <font>
      <sz val="14"/>
      <color theme="0"/>
      <name val="Arial"/>
      <family val="2"/>
    </font>
    <font>
      <b/>
      <sz val="12"/>
      <color theme="0"/>
      <name val="Arial"/>
      <family val="2"/>
    </font>
    <font>
      <b/>
      <sz val="16"/>
      <color rgb="FF212B46"/>
      <name val="Courier New"/>
      <family val="1"/>
    </font>
    <font>
      <sz val="12"/>
      <color theme="1"/>
      <name val="Arial"/>
      <family val="2"/>
    </font>
    <font>
      <b/>
      <i/>
      <sz val="8"/>
      <color rgb="FFFFFFFF"/>
      <name val="Arial"/>
      <family val="2"/>
    </font>
    <font>
      <u/>
      <sz val="12"/>
      <color theme="10"/>
      <name val="Aptos Narrow"/>
      <family val="2"/>
      <scheme val="minor"/>
    </font>
    <font>
      <b/>
      <sz val="28"/>
      <color rgb="FF0000F4"/>
      <name val="Arial"/>
      <family val="2"/>
    </font>
    <font>
      <b/>
      <sz val="8"/>
      <color rgb="FFFFFFFF"/>
      <name val="Arial"/>
      <family val="2"/>
    </font>
    <font>
      <i/>
      <sz val="12"/>
      <color theme="1" tint="0.34998626667073579"/>
      <name val="Aptos Narrow"/>
      <scheme val="minor"/>
    </font>
    <font>
      <sz val="10"/>
      <color rgb="FF000000"/>
      <name val="Arial"/>
      <family val="2"/>
    </font>
    <font>
      <b/>
      <i/>
      <sz val="18"/>
      <color rgb="FF000000"/>
      <name val="Arial"/>
      <family val="2"/>
    </font>
    <font>
      <u/>
      <sz val="12"/>
      <color theme="10"/>
      <name val="Arial"/>
      <family val="2"/>
    </font>
    <font>
      <b/>
      <sz val="20"/>
      <color rgb="FF000000"/>
      <name val="Arial"/>
      <family val="2"/>
    </font>
    <font>
      <b/>
      <sz val="16"/>
      <color rgb="FF0000F4"/>
      <name val="Arial"/>
      <family val="2"/>
    </font>
    <font>
      <b/>
      <u/>
      <sz val="12"/>
      <color rgb="FF0000F4"/>
      <name val="Arial"/>
      <family val="2"/>
    </font>
    <font>
      <b/>
      <sz val="12"/>
      <color rgb="FF000000"/>
      <name val="Arial"/>
      <family val="2"/>
    </font>
    <font>
      <i/>
      <sz val="11"/>
      <color rgb="FF595959"/>
      <name val="Arial"/>
      <family val="2"/>
    </font>
    <font>
      <sz val="12"/>
      <color rgb="FFCCCCCC"/>
      <name val="Menlo"/>
      <family val="2"/>
    </font>
    <font>
      <sz val="12"/>
      <color theme="0"/>
      <name val="Aptos Narrow"/>
      <family val="2"/>
      <scheme val="minor"/>
    </font>
    <font>
      <sz val="12"/>
      <color theme="0"/>
      <name val="Arial (Textkörper)"/>
    </font>
    <font>
      <b/>
      <u/>
      <sz val="12"/>
      <color theme="10"/>
      <name val="Arial"/>
      <family val="2"/>
    </font>
    <font>
      <b/>
      <sz val="14"/>
      <color theme="1"/>
      <name val="Arial"/>
      <family val="2"/>
    </font>
    <font>
      <sz val="12"/>
      <color rgb="FF212B46"/>
      <name val="Arial"/>
      <family val="2"/>
    </font>
    <font>
      <sz val="12"/>
      <color theme="1"/>
      <name val="Arial"/>
      <family val="2"/>
    </font>
    <font>
      <b/>
      <sz val="20"/>
      <color rgb="FF000000"/>
      <name val="Arial"/>
      <family val="2"/>
    </font>
    <font>
      <sz val="12"/>
      <color rgb="FF000000"/>
      <name val="Arial"/>
      <family val="2"/>
    </font>
    <font>
      <b/>
      <sz val="14"/>
      <color rgb="FFFFFFFF"/>
      <name val="Arial"/>
      <family val="2"/>
    </font>
    <font>
      <b/>
      <sz val="12"/>
      <color rgb="FFFFFFFF"/>
      <name val="Arial"/>
      <family val="2"/>
    </font>
    <font>
      <i/>
      <sz val="11"/>
      <color theme="1" tint="0.34998626667073579"/>
      <name val="Arial"/>
      <family val="2"/>
    </font>
    <font>
      <sz val="10"/>
      <color rgb="FF212B46"/>
      <name val="Arial"/>
      <family val="2"/>
    </font>
    <font>
      <b/>
      <sz val="14"/>
      <color theme="0"/>
      <name val="Arial"/>
      <family val="2"/>
    </font>
    <font>
      <b/>
      <sz val="12"/>
      <color theme="0"/>
      <name val="Arial"/>
      <family val="2"/>
    </font>
    <font>
      <i/>
      <sz val="12"/>
      <color theme="1" tint="0.34998626667073579"/>
      <name val="Arial"/>
      <family val="2"/>
    </font>
    <font>
      <b/>
      <sz val="18"/>
      <color rgb="FF000000"/>
      <name val="Arial"/>
      <family val="2"/>
    </font>
  </fonts>
  <fills count="14">
    <fill>
      <patternFill patternType="none"/>
    </fill>
    <fill>
      <patternFill patternType="gray125"/>
    </fill>
    <fill>
      <patternFill patternType="solid">
        <fgColor rgb="FF24258C"/>
        <bgColor rgb="FF24258C"/>
      </patternFill>
    </fill>
    <fill>
      <patternFill patternType="solid">
        <fgColor theme="0" tint="-4.9989318521683403E-2"/>
        <bgColor rgb="FF24258C"/>
      </patternFill>
    </fill>
    <fill>
      <patternFill patternType="solid">
        <fgColor theme="0" tint="-4.9989318521683403E-2"/>
        <bgColor indexed="64"/>
      </patternFill>
    </fill>
    <fill>
      <patternFill patternType="solid">
        <fgColor rgb="FF0100F6"/>
        <bgColor rgb="FF24258C"/>
      </patternFill>
    </fill>
    <fill>
      <patternFill patternType="solid">
        <fgColor rgb="FF0100F6"/>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rgb="FFF2F2F2"/>
        <bgColor rgb="FF24258C"/>
      </patternFill>
    </fill>
    <fill>
      <patternFill patternType="solid">
        <fgColor rgb="FF0000F5"/>
        <bgColor rgb="FF0000F5"/>
      </patternFill>
    </fill>
    <fill>
      <patternFill patternType="solid">
        <fgColor theme="0"/>
        <bgColor rgb="FF0000F5"/>
      </patternFill>
    </fill>
    <fill>
      <patternFill patternType="solid">
        <fgColor theme="0"/>
        <bgColor indexed="64"/>
      </patternFill>
    </fill>
    <fill>
      <patternFill patternType="solid">
        <fgColor theme="0"/>
        <bgColor rgb="FF24258C"/>
      </patternFill>
    </fill>
  </fills>
  <borders count="9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medium">
        <color theme="2" tint="-9.9978637043366805E-2"/>
      </left>
      <right/>
      <top style="medium">
        <color theme="2" tint="-9.9978637043366805E-2"/>
      </top>
      <bottom style="thin">
        <color rgb="FFFFFFFF"/>
      </bottom>
      <diagonal/>
    </border>
    <border>
      <left/>
      <right/>
      <top style="medium">
        <color theme="2" tint="-9.9978637043366805E-2"/>
      </top>
      <bottom style="thin">
        <color rgb="FFFFFFFF"/>
      </bottom>
      <diagonal/>
    </border>
    <border>
      <left/>
      <right style="medium">
        <color theme="2" tint="-9.9978637043366805E-2"/>
      </right>
      <top style="medium">
        <color theme="2" tint="-9.9978637043366805E-2"/>
      </top>
      <bottom style="thin">
        <color rgb="FFFFFFFF"/>
      </bottom>
      <diagonal/>
    </border>
    <border>
      <left style="medium">
        <color theme="2" tint="-9.9978637043366805E-2"/>
      </left>
      <right style="thin">
        <color rgb="FFFFFFFF"/>
      </right>
      <top style="thin">
        <color rgb="FFFFFFFF"/>
      </top>
      <bottom/>
      <diagonal/>
    </border>
    <border>
      <left style="medium">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medium">
        <color theme="2" tint="-9.9978637043366805E-2"/>
      </right>
      <top style="thin">
        <color theme="2" tint="-9.9978637043366805E-2"/>
      </top>
      <bottom style="thin">
        <color theme="2" tint="-9.9978637043366805E-2"/>
      </bottom>
      <diagonal/>
    </border>
    <border>
      <left style="medium">
        <color theme="2" tint="-9.9978637043366805E-2"/>
      </left>
      <right style="thin">
        <color theme="2" tint="-9.9978637043366805E-2"/>
      </right>
      <top style="thin">
        <color theme="2" tint="-9.9978637043366805E-2"/>
      </top>
      <bottom style="medium">
        <color theme="2" tint="-9.9978637043366805E-2"/>
      </bottom>
      <diagonal/>
    </border>
    <border>
      <left style="thin">
        <color theme="2" tint="-9.9978637043366805E-2"/>
      </left>
      <right style="thin">
        <color theme="2" tint="-9.9978637043366805E-2"/>
      </right>
      <top style="thin">
        <color theme="2" tint="-9.9978637043366805E-2"/>
      </top>
      <bottom style="medium">
        <color theme="2" tint="-9.9978637043366805E-2"/>
      </bottom>
      <diagonal/>
    </border>
    <border>
      <left style="thin">
        <color theme="2" tint="-9.9978637043366805E-2"/>
      </left>
      <right style="medium">
        <color theme="2" tint="-9.9978637043366805E-2"/>
      </right>
      <top style="thin">
        <color theme="2" tint="-9.9978637043366805E-2"/>
      </top>
      <bottom style="medium">
        <color theme="2" tint="-9.9978637043366805E-2"/>
      </bottom>
      <diagonal/>
    </border>
    <border>
      <left style="medium">
        <color theme="2" tint="-9.9978637043366805E-2"/>
      </left>
      <right style="thin">
        <color theme="2" tint="-9.9978637043366805E-2"/>
      </right>
      <top/>
      <bottom style="thin">
        <color theme="2" tint="-9.9978637043366805E-2"/>
      </bottom>
      <diagonal/>
    </border>
    <border>
      <left style="thin">
        <color theme="2" tint="-9.9978637043366805E-2"/>
      </left>
      <right style="thin">
        <color theme="2" tint="-9.9978637043366805E-2"/>
      </right>
      <top/>
      <bottom style="thin">
        <color theme="2" tint="-9.9978637043366805E-2"/>
      </bottom>
      <diagonal/>
    </border>
    <border>
      <left style="thin">
        <color theme="2" tint="-9.9978637043366805E-2"/>
      </left>
      <right style="medium">
        <color theme="2" tint="-9.9978637043366805E-2"/>
      </right>
      <top/>
      <bottom style="thin">
        <color theme="2" tint="-9.9978637043366805E-2"/>
      </bottom>
      <diagonal/>
    </border>
    <border>
      <left style="medium">
        <color theme="2" tint="-9.9978637043366805E-2"/>
      </left>
      <right style="thin">
        <color rgb="FFFFFFFF"/>
      </right>
      <top style="thin">
        <color rgb="FFFFFFFF"/>
      </top>
      <bottom style="medium">
        <color theme="2" tint="-9.9978637043366805E-2"/>
      </bottom>
      <diagonal/>
    </border>
    <border>
      <left style="thin">
        <color rgb="FFFFFFFF"/>
      </left>
      <right style="thin">
        <color rgb="FFFFFFFF"/>
      </right>
      <top style="thin">
        <color rgb="FFFFFFFF"/>
      </top>
      <bottom style="medium">
        <color theme="2" tint="-9.9978637043366805E-2"/>
      </bottom>
      <diagonal/>
    </border>
    <border>
      <left style="thin">
        <color rgb="FFFFFFFF"/>
      </left>
      <right style="medium">
        <color theme="2" tint="-9.9978637043366805E-2"/>
      </right>
      <top style="thin">
        <color rgb="FFFFFFFF"/>
      </top>
      <bottom style="medium">
        <color theme="2" tint="-9.9978637043366805E-2"/>
      </bottom>
      <diagonal/>
    </border>
    <border>
      <left style="medium">
        <color theme="2" tint="-9.9978637043366805E-2"/>
      </left>
      <right style="thin">
        <color theme="2" tint="-9.9978637043366805E-2"/>
      </right>
      <top style="medium">
        <color theme="2" tint="-9.9978637043366805E-2"/>
      </top>
      <bottom style="medium">
        <color theme="2" tint="-9.9978637043366805E-2"/>
      </bottom>
      <diagonal/>
    </border>
    <border>
      <left style="thin">
        <color theme="2" tint="-9.9978637043366805E-2"/>
      </left>
      <right style="thin">
        <color theme="2" tint="-9.9978637043366805E-2"/>
      </right>
      <top style="medium">
        <color theme="2" tint="-9.9978637043366805E-2"/>
      </top>
      <bottom style="medium">
        <color theme="2" tint="-9.9978637043366805E-2"/>
      </bottom>
      <diagonal/>
    </border>
    <border>
      <left style="thin">
        <color theme="2" tint="-9.9978637043366805E-2"/>
      </left>
      <right style="medium">
        <color theme="2" tint="-9.9978637043366805E-2"/>
      </right>
      <top style="medium">
        <color theme="2" tint="-9.9978637043366805E-2"/>
      </top>
      <bottom style="medium">
        <color theme="2" tint="-9.9978637043366805E-2"/>
      </bottom>
      <diagonal/>
    </border>
    <border>
      <left style="medium">
        <color theme="2" tint="-9.9978637043366805E-2"/>
      </left>
      <right/>
      <top style="medium">
        <color theme="2" tint="-9.9978637043366805E-2"/>
      </top>
      <bottom style="medium">
        <color theme="2" tint="-9.9978637043366805E-2"/>
      </bottom>
      <diagonal/>
    </border>
    <border>
      <left/>
      <right style="thin">
        <color theme="2" tint="-9.9978637043366805E-2"/>
      </right>
      <top style="medium">
        <color theme="2" tint="-9.9978637043366805E-2"/>
      </top>
      <bottom style="medium">
        <color theme="2" tint="-9.9978637043366805E-2"/>
      </bottom>
      <diagonal/>
    </border>
    <border>
      <left/>
      <right style="thin">
        <color rgb="FFFFFFFF"/>
      </right>
      <top style="thin">
        <color rgb="FFFFFFFF"/>
      </top>
      <bottom style="medium">
        <color theme="2" tint="-9.9978637043366805E-2"/>
      </bottom>
      <diagonal/>
    </border>
    <border>
      <left/>
      <right style="thin">
        <color theme="2" tint="-9.9978637043366805E-2"/>
      </right>
      <top/>
      <bottom style="thin">
        <color theme="2" tint="-9.9978637043366805E-2"/>
      </bottom>
      <diagonal/>
    </border>
    <border>
      <left/>
      <right style="thin">
        <color theme="2" tint="-9.9978637043366805E-2"/>
      </right>
      <top style="thin">
        <color theme="2" tint="-9.9978637043366805E-2"/>
      </top>
      <bottom style="medium">
        <color theme="2" tint="-9.9978637043366805E-2"/>
      </bottom>
      <diagonal/>
    </border>
    <border>
      <left style="medium">
        <color theme="2" tint="-9.9978637043366805E-2"/>
      </left>
      <right style="thin">
        <color theme="2" tint="-9.9978637043366805E-2"/>
      </right>
      <top style="medium">
        <color theme="2" tint="-9.9978637043366805E-2"/>
      </top>
      <bottom style="thin">
        <color theme="2" tint="-9.9978637043366805E-2"/>
      </bottom>
      <diagonal/>
    </border>
    <border>
      <left style="thin">
        <color theme="2" tint="-9.9978637043366805E-2"/>
      </left>
      <right style="thin">
        <color theme="2" tint="-9.9978637043366805E-2"/>
      </right>
      <top style="medium">
        <color theme="2" tint="-9.9978637043366805E-2"/>
      </top>
      <bottom style="thin">
        <color theme="2" tint="-9.9978637043366805E-2"/>
      </bottom>
      <diagonal/>
    </border>
    <border>
      <left style="thin">
        <color theme="2" tint="-9.9978637043366805E-2"/>
      </left>
      <right style="medium">
        <color theme="2" tint="-9.9978637043366805E-2"/>
      </right>
      <top style="medium">
        <color theme="2" tint="-9.9978637043366805E-2"/>
      </top>
      <bottom style="thin">
        <color theme="2" tint="-9.9978637043366805E-2"/>
      </bottom>
      <diagonal/>
    </border>
    <border>
      <left style="thin">
        <color theme="2" tint="-9.9978637043366805E-2"/>
      </left>
      <right/>
      <top style="medium">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style="thin">
        <color theme="2" tint="-9.9978637043366805E-2"/>
      </left>
      <right/>
      <top style="thin">
        <color theme="2" tint="-9.9978637043366805E-2"/>
      </top>
      <bottom style="medium">
        <color theme="2" tint="-9.9978637043366805E-2"/>
      </bottom>
      <diagonal/>
    </border>
    <border>
      <left style="medium">
        <color theme="2" tint="-9.9978637043366805E-2"/>
      </left>
      <right/>
      <top style="medium">
        <color theme="2" tint="-9.9978637043366805E-2"/>
      </top>
      <bottom style="thin">
        <color theme="2" tint="-9.9978637043366805E-2"/>
      </bottom>
      <diagonal/>
    </border>
    <border>
      <left/>
      <right/>
      <top style="medium">
        <color theme="2" tint="-9.9978637043366805E-2"/>
      </top>
      <bottom style="thin">
        <color theme="2" tint="-9.9978637043366805E-2"/>
      </bottom>
      <diagonal/>
    </border>
    <border>
      <left/>
      <right style="medium">
        <color theme="2" tint="-9.9978637043366805E-2"/>
      </right>
      <top style="medium">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top style="thin">
        <color theme="2" tint="-9.9978637043366805E-2"/>
      </top>
      <bottom style="medium">
        <color theme="2" tint="-9.9978637043366805E-2"/>
      </bottom>
      <diagonal/>
    </border>
    <border>
      <left/>
      <right/>
      <top style="medium">
        <color theme="2" tint="-9.9978637043366805E-2"/>
      </top>
      <bottom style="medium">
        <color theme="2" tint="-9.9978637043366805E-2"/>
      </bottom>
      <diagonal/>
    </border>
    <border>
      <left/>
      <right style="medium">
        <color theme="2" tint="-9.9978637043366805E-2"/>
      </right>
      <top style="medium">
        <color theme="2" tint="-9.9978637043366805E-2"/>
      </top>
      <bottom style="medium">
        <color theme="2" tint="-9.9978637043366805E-2"/>
      </bottom>
      <diagonal/>
    </border>
    <border>
      <left style="thin">
        <color theme="0"/>
      </left>
      <right style="thin">
        <color theme="0"/>
      </right>
      <top style="thin">
        <color theme="0"/>
      </top>
      <bottom style="thin">
        <color theme="0"/>
      </bottom>
      <diagonal/>
    </border>
    <border>
      <left style="medium">
        <color theme="2" tint="-9.9978637043366805E-2"/>
      </left>
      <right/>
      <top/>
      <bottom style="thin">
        <color rgb="FFFFFFFF"/>
      </bottom>
      <diagonal/>
    </border>
    <border>
      <left/>
      <right/>
      <top/>
      <bottom style="thin">
        <color rgb="FFFFFFFF"/>
      </bottom>
      <diagonal/>
    </border>
    <border>
      <left style="thin">
        <color rgb="FFFFFFFF"/>
      </left>
      <right/>
      <top style="thin">
        <color rgb="FFFFFFFF"/>
      </top>
      <bottom style="medium">
        <color theme="2" tint="-9.9978637043366805E-2"/>
      </bottom>
      <diagonal/>
    </border>
    <border>
      <left style="thin">
        <color theme="2" tint="-9.9978637043366805E-2"/>
      </left>
      <right/>
      <top style="medium">
        <color theme="2" tint="-9.9978637043366805E-2"/>
      </top>
      <bottom style="medium">
        <color theme="2" tint="-9.9978637043366805E-2"/>
      </bottom>
      <diagonal/>
    </border>
    <border>
      <left style="thin">
        <color theme="2" tint="-9.9978637043366805E-2"/>
      </left>
      <right/>
      <top/>
      <bottom style="thin">
        <color theme="2" tint="-9.9978637043366805E-2"/>
      </bottom>
      <diagonal/>
    </border>
    <border>
      <left style="thin">
        <color rgb="FFFFFFFF"/>
      </left>
      <right/>
      <top style="thin">
        <color rgb="FFFFFFFF"/>
      </top>
      <bottom/>
      <diagonal/>
    </border>
    <border>
      <left style="medium">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medium">
        <color theme="2" tint="-9.9978637043366805E-2"/>
      </right>
      <top style="thin">
        <color theme="2" tint="-9.9978637043366805E-2"/>
      </top>
      <bottom/>
      <diagonal/>
    </border>
    <border>
      <left style="thin">
        <color rgb="FFD0D0D0"/>
      </left>
      <right style="medium">
        <color rgb="FFD0D0D0"/>
      </right>
      <top style="medium">
        <color rgb="FFD0D0D0"/>
      </top>
      <bottom style="medium">
        <color rgb="FFD0D0D0"/>
      </bottom>
      <diagonal/>
    </border>
    <border>
      <left style="medium">
        <color theme="2" tint="-9.9978637043366805E-2"/>
      </left>
      <right/>
      <top/>
      <bottom style="thin">
        <color theme="2" tint="-9.9978637043366805E-2"/>
      </bottom>
      <diagonal/>
    </border>
    <border>
      <left/>
      <right/>
      <top/>
      <bottom style="thin">
        <color theme="2" tint="-9.9978637043366805E-2"/>
      </bottom>
      <diagonal/>
    </border>
    <border>
      <left style="medium">
        <color theme="2" tint="-9.9978637043366805E-2"/>
      </left>
      <right style="medium">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diagonal/>
    </border>
    <border>
      <left style="medium">
        <color theme="2" tint="-9.9978637043366805E-2"/>
      </left>
      <right style="thin">
        <color rgb="FFFFFFFF"/>
      </right>
      <top style="thin">
        <color rgb="FFFFFFFF"/>
      </top>
      <bottom style="thin">
        <color rgb="FFFFFFFF"/>
      </bottom>
      <diagonal/>
    </border>
    <border>
      <left style="thin">
        <color rgb="FFFFFFFF"/>
      </left>
      <right style="medium">
        <color theme="2" tint="-9.9978637043366805E-2"/>
      </right>
      <top style="thin">
        <color rgb="FFFFFFFF"/>
      </top>
      <bottom style="thin">
        <color rgb="FFFFFFFF"/>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theme="0" tint="-0.14999847407452621"/>
      </right>
      <top style="thin">
        <color theme="0" tint="-0.14999847407452621"/>
      </top>
      <bottom style="thin">
        <color theme="0" tint="-0.14999847407452621"/>
      </bottom>
      <diagonal/>
    </border>
    <border>
      <left style="medium">
        <color theme="0" tint="-0.14999847407452621"/>
      </left>
      <right style="thin">
        <color theme="0" tint="-0.14999847407452621"/>
      </right>
      <top style="thin">
        <color theme="0" tint="-0.14999847407452621"/>
      </top>
      <bottom style="medium">
        <color theme="0" tint="-0.14999847407452621"/>
      </bottom>
      <diagonal/>
    </border>
    <border>
      <left style="thin">
        <color theme="0" tint="-0.14999847407452621"/>
      </left>
      <right style="thin">
        <color theme="0" tint="-0.14999847407452621"/>
      </right>
      <top style="thin">
        <color theme="0" tint="-0.14999847407452621"/>
      </top>
      <bottom style="medium">
        <color theme="0" tint="-0.14999847407452621"/>
      </bottom>
      <diagonal/>
    </border>
    <border>
      <left style="thin">
        <color theme="0" tint="-0.14999847407452621"/>
      </left>
      <right style="medium">
        <color theme="0" tint="-0.14999847407452621"/>
      </right>
      <top style="thin">
        <color theme="0" tint="-0.14999847407452621"/>
      </top>
      <bottom style="medium">
        <color theme="0" tint="-0.14999847407452621"/>
      </bottom>
      <diagonal/>
    </border>
    <border>
      <left style="medium">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medium">
        <color theme="0" tint="-0.14999847407452621"/>
      </right>
      <top/>
      <bottom style="thin">
        <color theme="0" tint="-0.14999847407452621"/>
      </bottom>
      <diagonal/>
    </border>
    <border>
      <left style="medium">
        <color theme="0" tint="-0.14999847407452621"/>
      </left>
      <right style="thin">
        <color theme="0" tint="-0.14999847407452621"/>
      </right>
      <top/>
      <bottom style="medium">
        <color theme="0" tint="-0.14999847407452621"/>
      </bottom>
      <diagonal/>
    </border>
    <border>
      <left style="thin">
        <color theme="0" tint="-0.14999847407452621"/>
      </left>
      <right style="thin">
        <color theme="0" tint="-0.14999847407452621"/>
      </right>
      <top/>
      <bottom style="medium">
        <color theme="0" tint="-0.14999847407452621"/>
      </bottom>
      <diagonal/>
    </border>
    <border>
      <left style="thin">
        <color theme="0" tint="-0.14999847407452621"/>
      </left>
      <right style="medium">
        <color theme="0" tint="-0.14999847407452621"/>
      </right>
      <top/>
      <bottom style="medium">
        <color theme="0" tint="-0.14999847407452621"/>
      </bottom>
      <diagonal/>
    </border>
    <border>
      <left style="medium">
        <color theme="0" tint="-0.14999847407452621"/>
      </left>
      <right style="thin">
        <color theme="0" tint="-0.14999847407452621"/>
      </right>
      <top style="medium">
        <color theme="0" tint="-0.14999847407452621"/>
      </top>
      <bottom style="medium">
        <color theme="0" tint="-0.14999847407452621"/>
      </bottom>
      <diagonal/>
    </border>
    <border>
      <left style="thin">
        <color theme="0" tint="-0.14999847407452621"/>
      </left>
      <right style="thin">
        <color theme="0" tint="-0.14999847407452621"/>
      </right>
      <top style="medium">
        <color theme="0" tint="-0.14999847407452621"/>
      </top>
      <bottom style="medium">
        <color theme="0" tint="-0.14999847407452621"/>
      </bottom>
      <diagonal/>
    </border>
    <border>
      <left style="thin">
        <color theme="0" tint="-0.14999847407452621"/>
      </left>
      <right style="medium">
        <color theme="0" tint="-0.14999847407452621"/>
      </right>
      <top style="medium">
        <color theme="0" tint="-0.14999847407452621"/>
      </top>
      <bottom style="medium">
        <color theme="0" tint="-0.14999847407452621"/>
      </bottom>
      <diagonal/>
    </border>
    <border>
      <left style="medium">
        <color theme="0" tint="-0.14999847407452621"/>
      </left>
      <right/>
      <top style="medium">
        <color theme="0" tint="-0.14999847407452621"/>
      </top>
      <bottom style="thin">
        <color rgb="FFFFFFFF"/>
      </bottom>
      <diagonal/>
    </border>
    <border>
      <left/>
      <right/>
      <top style="medium">
        <color theme="0" tint="-0.14999847407452621"/>
      </top>
      <bottom style="thin">
        <color rgb="FFFFFFFF"/>
      </bottom>
      <diagonal/>
    </border>
    <border>
      <left/>
      <right style="medium">
        <color theme="0" tint="-0.14999847407452621"/>
      </right>
      <top style="medium">
        <color theme="0" tint="-0.14999847407452621"/>
      </top>
      <bottom style="thin">
        <color rgb="FFFFFFFF"/>
      </bottom>
      <diagonal/>
    </border>
    <border>
      <left style="medium">
        <color theme="0" tint="-0.14999847407452621"/>
      </left>
      <right style="thin">
        <color rgb="FFFFFFFF"/>
      </right>
      <top style="thin">
        <color rgb="FFFFFFFF"/>
      </top>
      <bottom style="thin">
        <color rgb="FFFFFFFF"/>
      </bottom>
      <diagonal/>
    </border>
    <border>
      <left style="thin">
        <color rgb="FFFFFFFF"/>
      </left>
      <right style="medium">
        <color theme="0" tint="-0.14999847407452621"/>
      </right>
      <top style="thin">
        <color rgb="FFFFFFFF"/>
      </top>
      <bottom style="thin">
        <color rgb="FFFFFFFF"/>
      </bottom>
      <diagonal/>
    </border>
    <border>
      <left style="medium">
        <color theme="0" tint="-0.14999847407452621"/>
      </left>
      <right/>
      <top style="medium">
        <color theme="2" tint="-9.9978637043366805E-2"/>
      </top>
      <bottom style="medium">
        <color theme="2" tint="-9.9978637043366805E-2"/>
      </bottom>
      <diagonal/>
    </border>
    <border>
      <left style="thin">
        <color theme="2" tint="-9.9978637043366805E-2"/>
      </left>
      <right style="medium">
        <color theme="0" tint="-0.14999847407452621"/>
      </right>
      <top style="medium">
        <color theme="2" tint="-9.9978637043366805E-2"/>
      </top>
      <bottom style="medium">
        <color theme="2" tint="-9.9978637043366805E-2"/>
      </bottom>
      <diagonal/>
    </border>
    <border>
      <left style="medium">
        <color theme="0" tint="-0.14999847407452621"/>
      </left>
      <right style="thin">
        <color theme="2" tint="-9.9978637043366805E-2"/>
      </right>
      <top style="thin">
        <color theme="2" tint="-9.9978637043366805E-2"/>
      </top>
      <bottom style="medium">
        <color theme="0" tint="-0.14999847407452621"/>
      </bottom>
      <diagonal/>
    </border>
    <border>
      <left style="thin">
        <color theme="2" tint="-9.9978637043366805E-2"/>
      </left>
      <right style="thin">
        <color theme="2" tint="-9.9978637043366805E-2"/>
      </right>
      <top style="thin">
        <color theme="2" tint="-9.9978637043366805E-2"/>
      </top>
      <bottom style="medium">
        <color theme="0" tint="-0.14999847407452621"/>
      </bottom>
      <diagonal/>
    </border>
    <border>
      <left style="thin">
        <color theme="2" tint="-9.9978637043366805E-2"/>
      </left>
      <right style="medium">
        <color theme="0" tint="-0.14999847407452621"/>
      </right>
      <top style="thin">
        <color theme="2" tint="-9.9978637043366805E-2"/>
      </top>
      <bottom style="medium">
        <color theme="0" tint="-0.14999847407452621"/>
      </bottom>
      <diagonal/>
    </border>
    <border>
      <left style="medium">
        <color theme="0" tint="-0.14999847407452621"/>
      </left>
      <right/>
      <top style="medium">
        <color theme="0" tint="-0.14999847407452621"/>
      </top>
      <bottom style="medium">
        <color theme="0" tint="-0.14999847407452621"/>
      </bottom>
      <diagonal/>
    </border>
    <border>
      <left/>
      <right/>
      <top style="medium">
        <color theme="0" tint="-0.14999847407452621"/>
      </top>
      <bottom style="medium">
        <color theme="0" tint="-0.14999847407452621"/>
      </bottom>
      <diagonal/>
    </border>
    <border>
      <left style="medium">
        <color theme="2" tint="-9.9978637043366805E-2"/>
      </left>
      <right style="thin">
        <color rgb="FFFFFFFF"/>
      </right>
      <top/>
      <bottom style="medium">
        <color theme="2" tint="-9.9978637043366805E-2"/>
      </bottom>
      <diagonal/>
    </border>
    <border>
      <left style="thin">
        <color rgb="FFFFFFFF"/>
      </left>
      <right style="thin">
        <color rgb="FFFFFFFF"/>
      </right>
      <top/>
      <bottom style="medium">
        <color theme="2" tint="-9.9978637043366805E-2"/>
      </bottom>
      <diagonal/>
    </border>
    <border>
      <left style="thin">
        <color rgb="FFFFFFFF"/>
      </left>
      <right style="medium">
        <color theme="2" tint="-9.9978637043366805E-2"/>
      </right>
      <top/>
      <bottom style="medium">
        <color theme="2" tint="-9.9978637043366805E-2"/>
      </bottom>
      <diagonal/>
    </border>
    <border>
      <left/>
      <right style="medium">
        <color theme="0" tint="-0.14999847407452621"/>
      </right>
      <top style="medium">
        <color theme="0" tint="-0.14999847407452621"/>
      </top>
      <bottom style="medium">
        <color theme="0" tint="-0.14999847407452621"/>
      </bottom>
      <diagonal/>
    </border>
    <border>
      <left style="medium">
        <color theme="0" tint="-0.14999847407452621"/>
      </left>
      <right style="thin">
        <color theme="0" tint="-0.14999847407452621"/>
      </right>
      <top style="medium">
        <color theme="0" tint="-0.14999847407452621"/>
      </top>
      <bottom style="thin">
        <color theme="0" tint="-0.14999847407452621"/>
      </bottom>
      <diagonal/>
    </border>
    <border>
      <left style="thin">
        <color theme="0" tint="-0.14999847407452621"/>
      </left>
      <right style="thin">
        <color theme="0" tint="-0.14999847407452621"/>
      </right>
      <top style="medium">
        <color theme="0" tint="-0.14999847407452621"/>
      </top>
      <bottom style="thin">
        <color theme="0" tint="-0.14999847407452621"/>
      </bottom>
      <diagonal/>
    </border>
    <border>
      <left style="thin">
        <color theme="0" tint="-0.14999847407452621"/>
      </left>
      <right style="medium">
        <color theme="0" tint="-0.14999847407452621"/>
      </right>
      <top style="medium">
        <color theme="0" tint="-0.14999847407452621"/>
      </top>
      <bottom style="thin">
        <color theme="0" tint="-0.14999847407452621"/>
      </bottom>
      <diagonal/>
    </border>
    <border>
      <left style="medium">
        <color theme="2" tint="-9.9978637043366805E-2"/>
      </left>
      <right/>
      <top style="medium">
        <color theme="2" tint="-9.9978637043366805E-2"/>
      </top>
      <bottom/>
      <diagonal/>
    </border>
    <border>
      <left/>
      <right/>
      <top style="medium">
        <color theme="2" tint="-9.9978637043366805E-2"/>
      </top>
      <bottom/>
      <diagonal/>
    </border>
    <border>
      <left/>
      <right style="medium">
        <color theme="2" tint="-9.9978637043366805E-2"/>
      </right>
      <top style="medium">
        <color theme="2" tint="-9.9978637043366805E-2"/>
      </top>
      <bottom/>
      <diagonal/>
    </border>
  </borders>
  <cellStyleXfs count="2">
    <xf numFmtId="0" fontId="0" fillId="0" borderId="0"/>
    <xf numFmtId="0" fontId="20" fillId="0" borderId="0" applyNumberFormat="0" applyFill="0" applyBorder="0" applyAlignment="0" applyProtection="0"/>
  </cellStyleXfs>
  <cellXfs count="295">
    <xf numFmtId="0" fontId="0" fillId="0" borderId="0" xfId="0"/>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0" fillId="0" borderId="0" xfId="0" applyAlignment="1">
      <alignment vertical="center" wrapText="1"/>
    </xf>
    <xf numFmtId="0" fontId="4" fillId="0" borderId="0" xfId="0" applyFont="1" applyAlignment="1">
      <alignment vertical="center" wrapText="1"/>
    </xf>
    <xf numFmtId="0" fontId="6" fillId="0" borderId="0" xfId="0" applyFont="1"/>
    <xf numFmtId="0" fontId="8" fillId="0" borderId="0" xfId="0" applyFont="1"/>
    <xf numFmtId="0" fontId="9" fillId="0" borderId="0" xfId="0" applyFont="1"/>
    <xf numFmtId="0" fontId="7" fillId="0" borderId="0" xfId="0" applyFont="1" applyAlignment="1">
      <alignment vertical="top" wrapText="1"/>
    </xf>
    <xf numFmtId="0" fontId="5" fillId="0" borderId="0" xfId="0" applyFont="1"/>
    <xf numFmtId="0" fontId="2" fillId="2" borderId="2" xfId="0" applyFont="1" applyFill="1" applyBorder="1" applyAlignment="1">
      <alignment horizontal="left" vertical="center" wrapText="1"/>
    </xf>
    <xf numFmtId="0" fontId="17" fillId="0" borderId="0" xfId="0" applyFont="1"/>
    <xf numFmtId="0" fontId="11" fillId="3" borderId="3" xfId="0" applyFont="1" applyFill="1" applyBorder="1" applyAlignment="1">
      <alignment horizontal="left" vertical="center" wrapText="1"/>
    </xf>
    <xf numFmtId="0" fontId="3" fillId="0" borderId="3" xfId="0" applyFont="1" applyBorder="1" applyAlignment="1">
      <alignment horizontal="left" vertical="center" wrapText="1"/>
    </xf>
    <xf numFmtId="0" fontId="18" fillId="0" borderId="3" xfId="0" applyFont="1" applyBorder="1" applyAlignment="1">
      <alignment vertical="center" wrapText="1"/>
    </xf>
    <xf numFmtId="0" fontId="3" fillId="0" borderId="3" xfId="0" applyFont="1" applyBorder="1" applyAlignment="1">
      <alignment vertical="center" wrapText="1"/>
    </xf>
    <xf numFmtId="0" fontId="4" fillId="0" borderId="3" xfId="0" applyFont="1" applyBorder="1" applyAlignment="1">
      <alignment vertical="center" wrapText="1"/>
    </xf>
    <xf numFmtId="0" fontId="0" fillId="0" borderId="3" xfId="0" applyBorder="1" applyAlignment="1">
      <alignment vertical="center" wrapText="1"/>
    </xf>
    <xf numFmtId="0" fontId="18" fillId="0" borderId="4" xfId="0" applyFont="1" applyBorder="1" applyAlignment="1">
      <alignment vertical="center" wrapText="1"/>
    </xf>
    <xf numFmtId="0" fontId="2" fillId="2" borderId="8" xfId="0" applyFont="1" applyFill="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5" fillId="0" borderId="9" xfId="0" applyFont="1" applyBorder="1"/>
    <xf numFmtId="0" fontId="5" fillId="0" borderId="11" xfId="0" applyFont="1" applyBorder="1"/>
    <xf numFmtId="0" fontId="4" fillId="0" borderId="12" xfId="0" applyFont="1" applyBorder="1" applyAlignment="1">
      <alignment vertical="center" wrapText="1"/>
    </xf>
    <xf numFmtId="0" fontId="4" fillId="0" borderId="13" xfId="0" applyFont="1" applyBorder="1" applyAlignment="1">
      <alignment vertical="center" wrapText="1"/>
    </xf>
    <xf numFmtId="0" fontId="18" fillId="0" borderId="9" xfId="0" applyFont="1" applyBorder="1" applyAlignment="1">
      <alignment vertical="center" wrapText="1"/>
    </xf>
    <xf numFmtId="0" fontId="18" fillId="0" borderId="10" xfId="0" applyFont="1"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2" fillId="2" borderId="17"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18" fillId="0" borderId="14" xfId="0" applyFont="1" applyBorder="1" applyAlignment="1">
      <alignment vertical="center" wrapText="1"/>
    </xf>
    <xf numFmtId="0" fontId="18" fillId="0" borderId="15" xfId="0" applyFont="1" applyBorder="1" applyAlignment="1">
      <alignment vertical="center" wrapText="1"/>
    </xf>
    <xf numFmtId="0" fontId="18" fillId="0" borderId="16" xfId="0" applyFont="1" applyBorder="1" applyAlignment="1">
      <alignment vertical="center" wrapText="1"/>
    </xf>
    <xf numFmtId="0" fontId="11" fillId="4" borderId="21" xfId="0" applyFont="1" applyFill="1" applyBorder="1" applyAlignment="1">
      <alignment vertical="center" wrapText="1"/>
    </xf>
    <xf numFmtId="0" fontId="11" fillId="3" borderId="21" xfId="0" applyFont="1" applyFill="1" applyBorder="1" applyAlignment="1">
      <alignment horizontal="left" vertical="center" wrapText="1"/>
    </xf>
    <xf numFmtId="0" fontId="11" fillId="4" borderId="22" xfId="0" applyFont="1" applyFill="1" applyBorder="1" applyAlignment="1">
      <alignment vertical="center" wrapText="1"/>
    </xf>
    <xf numFmtId="0" fontId="11" fillId="3" borderId="20" xfId="0" applyFont="1" applyFill="1" applyBorder="1" applyAlignment="1">
      <alignment horizontal="left" vertical="center" wrapText="1"/>
    </xf>
    <xf numFmtId="0" fontId="11" fillId="3" borderId="22" xfId="0" applyFont="1" applyFill="1" applyBorder="1" applyAlignment="1">
      <alignment horizontal="left" vertical="center" wrapText="1"/>
    </xf>
    <xf numFmtId="0" fontId="21" fillId="0" borderId="0" xfId="0" applyFont="1"/>
    <xf numFmtId="0" fontId="16" fillId="5" borderId="17" xfId="0" applyFont="1" applyFill="1" applyBorder="1" applyAlignment="1">
      <alignment horizontal="left" vertical="center" wrapText="1"/>
    </xf>
    <xf numFmtId="0" fontId="16" fillId="5" borderId="18" xfId="0" applyFont="1" applyFill="1" applyBorder="1" applyAlignment="1">
      <alignment horizontal="left" vertical="center" wrapText="1"/>
    </xf>
    <xf numFmtId="0" fontId="16" fillId="5" borderId="19" xfId="0" applyFont="1" applyFill="1" applyBorder="1" applyAlignment="1">
      <alignment horizontal="left" vertical="center" wrapText="1"/>
    </xf>
    <xf numFmtId="0" fontId="2" fillId="2" borderId="9" xfId="0" applyFont="1" applyFill="1" applyBorder="1" applyAlignment="1">
      <alignment horizontal="left" vertical="center" wrapText="1"/>
    </xf>
    <xf numFmtId="0" fontId="18" fillId="0" borderId="11" xfId="0" applyFont="1" applyBorder="1" applyAlignment="1">
      <alignment vertical="center" wrapText="1"/>
    </xf>
    <xf numFmtId="0" fontId="18" fillId="0" borderId="12" xfId="0" applyFont="1" applyBorder="1" applyAlignment="1">
      <alignment vertical="center" wrapText="1"/>
    </xf>
    <xf numFmtId="0" fontId="18" fillId="0" borderId="13" xfId="0" applyFont="1" applyBorder="1" applyAlignment="1">
      <alignment vertical="center" wrapText="1"/>
    </xf>
    <xf numFmtId="0" fontId="2" fillId="2" borderId="32" xfId="0" applyFont="1" applyFill="1" applyBorder="1" applyAlignment="1">
      <alignment horizontal="left" vertical="center" wrapText="1"/>
    </xf>
    <xf numFmtId="0" fontId="18" fillId="0" borderId="32" xfId="0" applyFont="1" applyBorder="1" applyAlignment="1">
      <alignment vertical="center" wrapText="1"/>
    </xf>
    <xf numFmtId="0" fontId="16" fillId="5" borderId="3" xfId="0" applyFont="1" applyFill="1" applyBorder="1" applyAlignment="1">
      <alignment horizontal="left" vertical="center" wrapText="1"/>
    </xf>
    <xf numFmtId="0" fontId="3" fillId="0" borderId="32" xfId="0" applyFont="1" applyBorder="1" applyAlignment="1">
      <alignment horizontal="left" vertical="center" wrapText="1"/>
    </xf>
    <xf numFmtId="0" fontId="3" fillId="0" borderId="32" xfId="0" applyFont="1" applyBorder="1" applyAlignment="1">
      <alignment vertical="center" wrapText="1"/>
    </xf>
    <xf numFmtId="0" fontId="4" fillId="0" borderId="32" xfId="0" applyFont="1" applyBorder="1" applyAlignment="1">
      <alignment vertical="center" wrapText="1"/>
    </xf>
    <xf numFmtId="0" fontId="4" fillId="0" borderId="33" xfId="0" applyFont="1" applyBorder="1" applyAlignment="1">
      <alignment vertical="center" wrapText="1"/>
    </xf>
    <xf numFmtId="0" fontId="16" fillId="5" borderId="9"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16" fillId="5" borderId="10" xfId="0" applyFont="1" applyFill="1" applyBorder="1" applyAlignment="1">
      <alignment horizontal="left" vertical="center" wrapText="1"/>
    </xf>
    <xf numFmtId="0" fontId="4" fillId="0" borderId="0" xfId="0" applyFont="1" applyAlignment="1">
      <alignment horizontal="left" vertical="center" wrapText="1"/>
    </xf>
    <xf numFmtId="0" fontId="18" fillId="0" borderId="33" xfId="0" applyFont="1" applyBorder="1" applyAlignment="1">
      <alignment vertical="center" wrapText="1"/>
    </xf>
    <xf numFmtId="0" fontId="16" fillId="5" borderId="37" xfId="0" applyFont="1" applyFill="1" applyBorder="1" applyAlignment="1">
      <alignment horizontal="left" vertical="center" wrapText="1"/>
    </xf>
    <xf numFmtId="0" fontId="18" fillId="0" borderId="37" xfId="0" applyFont="1" applyBorder="1" applyAlignment="1">
      <alignment vertical="center" wrapText="1"/>
    </xf>
    <xf numFmtId="0" fontId="18" fillId="0" borderId="38" xfId="0" applyFont="1" applyBorder="1" applyAlignment="1">
      <alignment vertical="center" wrapText="1"/>
    </xf>
    <xf numFmtId="0" fontId="11" fillId="4" borderId="9"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23" fillId="4" borderId="10" xfId="0" applyFont="1" applyFill="1" applyBorder="1" applyAlignment="1">
      <alignment vertical="center" wrapText="1"/>
    </xf>
    <xf numFmtId="0" fontId="23" fillId="4" borderId="37" xfId="0" applyFont="1" applyFill="1" applyBorder="1" applyAlignment="1">
      <alignment vertical="center" wrapText="1"/>
    </xf>
    <xf numFmtId="0" fontId="23" fillId="4" borderId="9" xfId="0" applyFont="1" applyFill="1" applyBorder="1" applyAlignment="1">
      <alignment vertical="center" wrapText="1"/>
    </xf>
    <xf numFmtId="0" fontId="23" fillId="4" borderId="32" xfId="0" applyFont="1" applyFill="1" applyBorder="1" applyAlignment="1">
      <alignment vertical="center" wrapText="1"/>
    </xf>
    <xf numFmtId="0" fontId="23" fillId="4" borderId="3" xfId="0" applyFont="1" applyFill="1" applyBorder="1" applyAlignment="1">
      <alignment vertical="center" wrapText="1"/>
    </xf>
    <xf numFmtId="0" fontId="24" fillId="0" borderId="0" xfId="0" applyFont="1" applyAlignment="1">
      <alignment vertical="center"/>
    </xf>
    <xf numFmtId="0" fontId="24" fillId="0" borderId="0" xfId="0" applyFont="1" applyAlignment="1">
      <alignment vertical="center" wrapText="1"/>
    </xf>
    <xf numFmtId="0" fontId="21" fillId="0" borderId="0" xfId="0" applyFont="1" applyAlignment="1">
      <alignment vertical="center"/>
    </xf>
    <xf numFmtId="0" fontId="25" fillId="0" borderId="0" xfId="0" applyFont="1" applyAlignment="1">
      <alignment vertical="center"/>
    </xf>
    <xf numFmtId="0" fontId="3" fillId="0" borderId="0" xfId="0" applyFont="1" applyAlignment="1">
      <alignment vertical="center"/>
    </xf>
    <xf numFmtId="0" fontId="26" fillId="0" borderId="0" xfId="1" applyFont="1" applyAlignment="1">
      <alignment vertical="center"/>
    </xf>
    <xf numFmtId="0" fontId="27" fillId="0" borderId="0" xfId="0" applyFont="1" applyAlignment="1">
      <alignment vertical="center"/>
    </xf>
    <xf numFmtId="0" fontId="29" fillId="4" borderId="41" xfId="1" applyFont="1" applyFill="1" applyBorder="1" applyAlignment="1">
      <alignment vertical="center"/>
    </xf>
    <xf numFmtId="0" fontId="29" fillId="4" borderId="41" xfId="1" applyFont="1" applyFill="1" applyBorder="1" applyAlignment="1">
      <alignment vertical="center" wrapText="1"/>
    </xf>
    <xf numFmtId="0" fontId="24" fillId="0" borderId="41" xfId="0" applyFont="1" applyBorder="1" applyAlignment="1">
      <alignment vertical="center"/>
    </xf>
    <xf numFmtId="0" fontId="24" fillId="0" borderId="41" xfId="0" applyFont="1" applyBorder="1" applyAlignment="1">
      <alignment vertical="center" wrapText="1"/>
    </xf>
    <xf numFmtId="0" fontId="10" fillId="8" borderId="0" xfId="1" applyFont="1" applyFill="1" applyAlignment="1">
      <alignment horizontal="left" vertical="center" wrapText="1"/>
    </xf>
    <xf numFmtId="0" fontId="2" fillId="2" borderId="44" xfId="0" applyFont="1" applyFill="1" applyBorder="1" applyAlignment="1">
      <alignment horizontal="left" vertical="center" wrapText="1"/>
    </xf>
    <xf numFmtId="0" fontId="11" fillId="4" borderId="45" xfId="0" applyFont="1" applyFill="1" applyBorder="1" applyAlignment="1">
      <alignment vertical="center" wrapText="1"/>
    </xf>
    <xf numFmtId="0" fontId="3" fillId="0" borderId="46" xfId="0" applyFont="1" applyBorder="1" applyAlignment="1">
      <alignment horizontal="left" vertical="center" wrapText="1"/>
    </xf>
    <xf numFmtId="0" fontId="2" fillId="2" borderId="47" xfId="0" applyFont="1" applyFill="1" applyBorder="1" applyAlignment="1">
      <alignment horizontal="left" vertical="center" wrapText="1"/>
    </xf>
    <xf numFmtId="0" fontId="16" fillId="5" borderId="48" xfId="0" applyFont="1" applyFill="1" applyBorder="1" applyAlignment="1">
      <alignment horizontal="left" vertical="center" wrapText="1"/>
    </xf>
    <xf numFmtId="0" fontId="16" fillId="5" borderId="49" xfId="0" applyFont="1" applyFill="1" applyBorder="1" applyAlignment="1">
      <alignment horizontal="left" vertical="center" wrapText="1"/>
    </xf>
    <xf numFmtId="0" fontId="16" fillId="5" borderId="50" xfId="0" applyFont="1" applyFill="1" applyBorder="1" applyAlignment="1">
      <alignment horizontal="left" vertical="center" wrapText="1"/>
    </xf>
    <xf numFmtId="0" fontId="18" fillId="0" borderId="14" xfId="0" applyFont="1" applyBorder="1" applyAlignment="1">
      <alignment vertical="center"/>
    </xf>
    <xf numFmtId="0" fontId="11" fillId="4" borderId="24" xfId="0" applyFont="1" applyFill="1" applyBorder="1" applyAlignment="1">
      <alignment horizontal="left" vertical="center" wrapText="1"/>
    </xf>
    <xf numFmtId="0" fontId="11" fillId="4" borderId="23" xfId="0" applyFont="1" applyFill="1" applyBorder="1" applyAlignment="1">
      <alignment vertical="center" wrapText="1"/>
    </xf>
    <xf numFmtId="0" fontId="31" fillId="9" borderId="51"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3" fillId="0" borderId="26" xfId="0"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vertical="center" wrapText="1"/>
    </xf>
    <xf numFmtId="0" fontId="4" fillId="0" borderId="4" xfId="0" applyFont="1" applyBorder="1" applyAlignment="1">
      <alignment vertical="center" wrapText="1"/>
    </xf>
    <xf numFmtId="0" fontId="5" fillId="0" borderId="4" xfId="0" applyFont="1" applyBorder="1"/>
    <xf numFmtId="0" fontId="5" fillId="0" borderId="27" xfId="0" applyFont="1" applyBorder="1"/>
    <xf numFmtId="0" fontId="32" fillId="0" borderId="0" xfId="0" applyFont="1"/>
    <xf numFmtId="0" fontId="18" fillId="0" borderId="9" xfId="0" applyFont="1" applyBorder="1" applyAlignment="1">
      <alignment vertical="center"/>
    </xf>
    <xf numFmtId="0" fontId="7" fillId="0" borderId="11" xfId="0" applyFont="1" applyBorder="1"/>
    <xf numFmtId="0" fontId="3" fillId="0" borderId="12" xfId="0" applyFont="1" applyBorder="1" applyAlignment="1">
      <alignment vertical="center" wrapText="1"/>
    </xf>
    <xf numFmtId="49" fontId="3" fillId="0" borderId="12" xfId="0" applyNumberFormat="1" applyFont="1" applyBorder="1" applyAlignment="1">
      <alignment vertical="center" wrapText="1"/>
    </xf>
    <xf numFmtId="0" fontId="3" fillId="0" borderId="13" xfId="0" applyFont="1" applyBorder="1" applyAlignment="1">
      <alignment vertical="center" wrapText="1"/>
    </xf>
    <xf numFmtId="0" fontId="2" fillId="2" borderId="56"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4" fillId="0" borderId="58" xfId="0" applyFont="1" applyBorder="1" applyAlignment="1">
      <alignment vertical="center" wrapText="1"/>
    </xf>
    <xf numFmtId="0" fontId="0" fillId="0" borderId="58" xfId="0" applyBorder="1" applyAlignment="1">
      <alignment vertical="center" wrapText="1"/>
    </xf>
    <xf numFmtId="0" fontId="4" fillId="0" borderId="58" xfId="0" quotePrefix="1" applyFont="1" applyBorder="1" applyAlignment="1">
      <alignment vertical="center" wrapText="1"/>
    </xf>
    <xf numFmtId="0" fontId="4" fillId="0" borderId="59" xfId="0" applyFont="1" applyBorder="1" applyAlignment="1">
      <alignment vertical="center" wrapText="1"/>
    </xf>
    <xf numFmtId="0" fontId="0" fillId="0" borderId="60" xfId="0" applyBorder="1" applyAlignment="1">
      <alignment vertical="center" wrapText="1"/>
    </xf>
    <xf numFmtId="0" fontId="4" fillId="0" borderId="61" xfId="0" applyFont="1" applyBorder="1" applyAlignment="1">
      <alignment vertical="center" wrapText="1"/>
    </xf>
    <xf numFmtId="0" fontId="4" fillId="0" borderId="62" xfId="0" applyFont="1"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0" fillId="0" borderId="65" xfId="0" applyBorder="1" applyAlignment="1">
      <alignment vertical="center" wrapText="1"/>
    </xf>
    <xf numFmtId="0" fontId="0" fillId="0" borderId="66" xfId="0" applyBorder="1" applyAlignment="1">
      <alignment vertical="center" wrapText="1"/>
    </xf>
    <xf numFmtId="0" fontId="16" fillId="5" borderId="67" xfId="0" applyFont="1" applyFill="1" applyBorder="1" applyAlignment="1">
      <alignment horizontal="left" vertical="center" wrapText="1"/>
    </xf>
    <xf numFmtId="0" fontId="16" fillId="5" borderId="68" xfId="0" applyFont="1" applyFill="1" applyBorder="1" applyAlignment="1">
      <alignment horizontal="left" vertical="center" wrapText="1"/>
    </xf>
    <xf numFmtId="0" fontId="16" fillId="5" borderId="69" xfId="0" applyFont="1" applyFill="1" applyBorder="1" applyAlignment="1">
      <alignment horizontal="left" vertical="center" wrapText="1"/>
    </xf>
    <xf numFmtId="0" fontId="12" fillId="2" borderId="73" xfId="0" applyFont="1" applyFill="1" applyBorder="1" applyAlignment="1">
      <alignment horizontal="center" vertical="center" wrapText="1"/>
    </xf>
    <xf numFmtId="0" fontId="2" fillId="2" borderId="76" xfId="0" applyFont="1" applyFill="1" applyBorder="1" applyAlignment="1">
      <alignment horizontal="left" vertical="center" wrapText="1"/>
    </xf>
    <xf numFmtId="0" fontId="2" fillId="2" borderId="77" xfId="0" applyFont="1" applyFill="1" applyBorder="1" applyAlignment="1">
      <alignment horizontal="left" vertical="center" wrapText="1"/>
    </xf>
    <xf numFmtId="0" fontId="11" fillId="4" borderId="78" xfId="0" applyFont="1" applyFill="1" applyBorder="1" applyAlignment="1">
      <alignment vertical="center" wrapText="1"/>
    </xf>
    <xf numFmtId="0" fontId="11" fillId="4" borderId="79" xfId="0" applyFont="1" applyFill="1" applyBorder="1" applyAlignment="1">
      <alignment vertical="center" wrapText="1"/>
    </xf>
    <xf numFmtId="0" fontId="7" fillId="0" borderId="80" xfId="0" applyFont="1" applyBorder="1"/>
    <xf numFmtId="0" fontId="3" fillId="0" borderId="81" xfId="0" applyFont="1" applyBorder="1" applyAlignment="1">
      <alignment vertical="center" wrapText="1"/>
    </xf>
    <xf numFmtId="0" fontId="3" fillId="0" borderId="82" xfId="0" applyFont="1" applyBorder="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6" fillId="5" borderId="70" xfId="0" applyFont="1" applyFill="1" applyBorder="1" applyAlignment="1">
      <alignment horizontal="left" vertical="center" wrapText="1"/>
    </xf>
    <xf numFmtId="0" fontId="16" fillId="5" borderId="72" xfId="0" applyFont="1" applyFill="1" applyBorder="1" applyAlignment="1">
      <alignment horizontal="left" vertical="center" wrapText="1"/>
    </xf>
    <xf numFmtId="0" fontId="4" fillId="0" borderId="66" xfId="0" applyFont="1" applyBorder="1" applyAlignment="1">
      <alignment vertical="center" wrapText="1"/>
    </xf>
    <xf numFmtId="0" fontId="4" fillId="0" borderId="60" xfId="0" applyFont="1" applyBorder="1" applyAlignment="1">
      <alignment vertical="center" wrapText="1"/>
    </xf>
    <xf numFmtId="0" fontId="4" fillId="0" borderId="63" xfId="0" applyFont="1" applyBorder="1" applyAlignment="1">
      <alignment vertical="center" wrapText="1"/>
    </xf>
    <xf numFmtId="0" fontId="12" fillId="10" borderId="83" xfId="0" applyFont="1" applyFill="1" applyBorder="1" applyAlignment="1">
      <alignment horizontal="center" vertical="center" wrapText="1"/>
    </xf>
    <xf numFmtId="0" fontId="14" fillId="11" borderId="0" xfId="0" applyFont="1" applyFill="1" applyAlignment="1">
      <alignment vertical="center" wrapText="1"/>
    </xf>
    <xf numFmtId="0" fontId="0" fillId="12" borderId="0" xfId="0" applyFill="1" applyAlignment="1">
      <alignment vertical="center" wrapText="1"/>
    </xf>
    <xf numFmtId="0" fontId="16" fillId="13" borderId="0" xfId="0" applyFont="1" applyFill="1" applyAlignment="1">
      <alignment horizontal="left" vertical="center" wrapText="1"/>
    </xf>
    <xf numFmtId="0" fontId="34" fillId="12" borderId="0" xfId="0" applyFont="1" applyFill="1" applyAlignment="1">
      <alignment vertical="center" wrapText="1"/>
    </xf>
    <xf numFmtId="0" fontId="33" fillId="12" borderId="0" xfId="0" applyFont="1" applyFill="1" applyAlignment="1">
      <alignment vertical="center" wrapText="1"/>
    </xf>
    <xf numFmtId="0" fontId="16" fillId="5" borderId="85" xfId="0" applyFont="1" applyFill="1" applyBorder="1" applyAlignment="1">
      <alignment horizontal="left" vertical="center" wrapText="1"/>
    </xf>
    <xf numFmtId="0" fontId="16" fillId="5" borderId="86" xfId="0" applyFont="1" applyFill="1" applyBorder="1" applyAlignment="1">
      <alignment horizontal="left" vertical="center" wrapText="1"/>
    </xf>
    <xf numFmtId="0" fontId="16" fillId="5" borderId="87" xfId="0" applyFont="1" applyFill="1" applyBorder="1" applyAlignment="1">
      <alignment horizontal="left" vertical="center" wrapText="1"/>
    </xf>
    <xf numFmtId="0" fontId="36" fillId="0" borderId="0" xfId="0" applyFont="1"/>
    <xf numFmtId="0" fontId="35" fillId="0" borderId="0" xfId="1" applyFont="1" applyFill="1" applyAlignment="1">
      <alignment horizontal="left"/>
    </xf>
    <xf numFmtId="0" fontId="11" fillId="4" borderId="58" xfId="0" applyFont="1" applyFill="1" applyBorder="1" applyAlignment="1">
      <alignment horizontal="left" vertical="center" wrapText="1"/>
    </xf>
    <xf numFmtId="0" fontId="11" fillId="4" borderId="58" xfId="0" applyFont="1" applyFill="1" applyBorder="1" applyAlignment="1">
      <alignment vertical="center" wrapText="1"/>
    </xf>
    <xf numFmtId="0" fontId="11" fillId="3" borderId="58" xfId="0" applyFont="1" applyFill="1" applyBorder="1" applyAlignment="1">
      <alignment horizontal="left" vertical="center" wrapText="1"/>
    </xf>
    <xf numFmtId="0" fontId="11" fillId="4" borderId="59"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8" fillId="0" borderId="27" xfId="0" applyFont="1" applyBorder="1" applyAlignment="1">
      <alignment vertical="center" wrapText="1"/>
    </xf>
    <xf numFmtId="0" fontId="3" fillId="0" borderId="58" xfId="0" applyFont="1" applyBorder="1" applyAlignment="1">
      <alignment horizontal="left" vertical="center" wrapText="1"/>
    </xf>
    <xf numFmtId="0" fontId="18" fillId="0" borderId="58" xfId="0" applyFont="1" applyBorder="1" applyAlignment="1">
      <alignment horizontal="left" vertical="center" wrapText="1"/>
    </xf>
    <xf numFmtId="0" fontId="3" fillId="0" borderId="58" xfId="0" applyFont="1" applyBorder="1" applyAlignment="1">
      <alignment vertical="center" wrapText="1"/>
    </xf>
    <xf numFmtId="0" fontId="4" fillId="0" borderId="58" xfId="0" applyFont="1" applyBorder="1" applyAlignment="1">
      <alignment horizontal="left" vertical="center" wrapText="1"/>
    </xf>
    <xf numFmtId="0" fontId="2" fillId="2" borderId="89" xfId="0" applyFont="1" applyFill="1" applyBorder="1" applyAlignment="1">
      <alignment horizontal="left" vertical="center" wrapText="1"/>
    </xf>
    <xf numFmtId="0" fontId="2" fillId="2" borderId="90" xfId="0" applyFont="1" applyFill="1" applyBorder="1" applyAlignment="1">
      <alignment horizontal="left" vertical="center" wrapText="1"/>
    </xf>
    <xf numFmtId="0" fontId="2" fillId="2" borderId="91" xfId="0" applyFont="1" applyFill="1" applyBorder="1" applyAlignment="1">
      <alignment horizontal="left" vertical="center" wrapText="1"/>
    </xf>
    <xf numFmtId="0" fontId="3" fillId="0" borderId="59" xfId="0" applyFont="1" applyBorder="1" applyAlignment="1">
      <alignment horizontal="left" vertical="center" wrapText="1"/>
    </xf>
    <xf numFmtId="0" fontId="18" fillId="0" borderId="60" xfId="0" applyFont="1" applyBorder="1" applyAlignment="1">
      <alignment horizontal="left" vertical="center" wrapText="1"/>
    </xf>
    <xf numFmtId="0" fontId="3" fillId="0" borderId="60" xfId="0" applyFont="1" applyBorder="1" applyAlignment="1">
      <alignment horizontal="left" vertical="center" wrapText="1"/>
    </xf>
    <xf numFmtId="0" fontId="3" fillId="0" borderId="59" xfId="0" applyFont="1" applyBorder="1" applyAlignment="1">
      <alignment vertical="center" wrapText="1"/>
    </xf>
    <xf numFmtId="0" fontId="4" fillId="0" borderId="60" xfId="0" applyFont="1" applyBorder="1" applyAlignment="1">
      <alignment horizontal="left" vertical="center" wrapText="1"/>
    </xf>
    <xf numFmtId="0" fontId="5" fillId="0" borderId="59" xfId="0" applyFont="1" applyBorder="1"/>
    <xf numFmtId="0" fontId="5" fillId="0" borderId="61" xfId="0" applyFont="1" applyBorder="1"/>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37" fillId="0" borderId="0" xfId="0" applyFont="1" applyAlignment="1">
      <alignment horizontal="left" vertical="top" wrapText="1"/>
    </xf>
    <xf numFmtId="0" fontId="38" fillId="0" borderId="0" xfId="0" applyFont="1" applyAlignment="1">
      <alignment vertical="center" wrapText="1"/>
    </xf>
    <xf numFmtId="0" fontId="40" fillId="0" borderId="0" xfId="0" applyFont="1" applyAlignment="1">
      <alignment vertical="center" wrapText="1"/>
    </xf>
    <xf numFmtId="0" fontId="42" fillId="2" borderId="59" xfId="0" applyFont="1" applyFill="1" applyBorder="1" applyAlignment="1">
      <alignment horizontal="left" vertical="center" wrapText="1"/>
    </xf>
    <xf numFmtId="0" fontId="42" fillId="2" borderId="58" xfId="0" applyFont="1" applyFill="1" applyBorder="1" applyAlignment="1">
      <alignment horizontal="left" vertical="center" wrapText="1"/>
    </xf>
    <xf numFmtId="0" fontId="42" fillId="2" borderId="60" xfId="0" applyFont="1" applyFill="1" applyBorder="1" applyAlignment="1">
      <alignment horizontal="left" vertical="center" wrapText="1"/>
    </xf>
    <xf numFmtId="0" fontId="43" fillId="4" borderId="59" xfId="0" applyFont="1" applyFill="1" applyBorder="1" applyAlignment="1">
      <alignment horizontal="left" vertical="center" wrapText="1"/>
    </xf>
    <xf numFmtId="0" fontId="43" fillId="4" borderId="58" xfId="0" applyFont="1" applyFill="1" applyBorder="1" applyAlignment="1">
      <alignment horizontal="left" vertical="center" wrapText="1"/>
    </xf>
    <xf numFmtId="0" fontId="43" fillId="4" borderId="58" xfId="0" applyFont="1" applyFill="1" applyBorder="1" applyAlignment="1">
      <alignment vertical="center" wrapText="1"/>
    </xf>
    <xf numFmtId="0" fontId="43" fillId="3" borderId="58" xfId="0" applyFont="1" applyFill="1" applyBorder="1" applyAlignment="1">
      <alignment horizontal="left" vertical="center" wrapText="1"/>
    </xf>
    <xf numFmtId="0" fontId="43" fillId="4" borderId="60" xfId="0" applyFont="1" applyFill="1" applyBorder="1" applyAlignment="1">
      <alignment vertical="center" wrapText="1"/>
    </xf>
    <xf numFmtId="0" fontId="37" fillId="0" borderId="61" xfId="0" applyFont="1" applyBorder="1" applyAlignment="1">
      <alignment horizontal="left" vertical="center"/>
    </xf>
    <xf numFmtId="0" fontId="37" fillId="0" borderId="62" xfId="0" applyFont="1" applyBorder="1" applyAlignment="1">
      <alignment horizontal="left" vertical="center"/>
    </xf>
    <xf numFmtId="0" fontId="40" fillId="0" borderId="62" xfId="0" applyFont="1" applyBorder="1" applyAlignment="1">
      <alignment vertical="center" wrapText="1"/>
    </xf>
    <xf numFmtId="0" fontId="40" fillId="0" borderId="63" xfId="0" applyFont="1" applyBorder="1" applyAlignment="1">
      <alignment vertical="center" wrapText="1"/>
    </xf>
    <xf numFmtId="0" fontId="44" fillId="0" borderId="0" xfId="0" applyFont="1"/>
    <xf numFmtId="0" fontId="46" fillId="5" borderId="9" xfId="0" applyFont="1" applyFill="1" applyBorder="1" applyAlignment="1">
      <alignment horizontal="left" vertical="center" wrapText="1"/>
    </xf>
    <xf numFmtId="0" fontId="46" fillId="5" borderId="54" xfId="0" applyFont="1" applyFill="1" applyBorder="1" applyAlignment="1">
      <alignment horizontal="left" vertical="center" wrapText="1"/>
    </xf>
    <xf numFmtId="0" fontId="43" fillId="4" borderId="9" xfId="0" applyFont="1" applyFill="1" applyBorder="1" applyAlignment="1">
      <alignment horizontal="left" vertical="center" wrapText="1"/>
    </xf>
    <xf numFmtId="0" fontId="43" fillId="4" borderId="4" xfId="0" applyFont="1" applyFill="1" applyBorder="1" applyAlignment="1">
      <alignment horizontal="left" vertical="center" wrapText="1"/>
    </xf>
    <xf numFmtId="0" fontId="43" fillId="4" borderId="3" xfId="0" applyFont="1" applyFill="1" applyBorder="1" applyAlignment="1">
      <alignment horizontal="left" vertical="center" wrapText="1"/>
    </xf>
    <xf numFmtId="0" fontId="47" fillId="4" borderId="3" xfId="0" applyFont="1" applyFill="1" applyBorder="1" applyAlignment="1">
      <alignment vertical="center" wrapText="1"/>
    </xf>
    <xf numFmtId="0" fontId="40" fillId="0" borderId="9" xfId="0" applyFont="1" applyBorder="1" applyAlignment="1">
      <alignment vertical="center"/>
    </xf>
    <xf numFmtId="0" fontId="40" fillId="0" borderId="3" xfId="0" applyFont="1" applyBorder="1" applyAlignment="1">
      <alignment vertical="center" wrapText="1"/>
    </xf>
    <xf numFmtId="0" fontId="40" fillId="0" borderId="10" xfId="0" applyFont="1" applyBorder="1" applyAlignment="1">
      <alignment vertical="center" wrapText="1"/>
    </xf>
    <xf numFmtId="0" fontId="40" fillId="0" borderId="9" xfId="0" applyFont="1" applyBorder="1" applyAlignment="1">
      <alignment vertical="center" wrapText="1"/>
    </xf>
    <xf numFmtId="0" fontId="40" fillId="0" borderId="11" xfId="0" applyFont="1" applyBorder="1" applyAlignment="1">
      <alignment vertical="center" wrapText="1"/>
    </xf>
    <xf numFmtId="0" fontId="40" fillId="0" borderId="12" xfId="0" applyFont="1" applyBorder="1" applyAlignment="1">
      <alignment vertical="center" wrapText="1"/>
    </xf>
    <xf numFmtId="0" fontId="40" fillId="0" borderId="13" xfId="0" applyFont="1" applyBorder="1" applyAlignment="1">
      <alignment vertical="center" wrapText="1"/>
    </xf>
    <xf numFmtId="0" fontId="39" fillId="0" borderId="0" xfId="0" applyFont="1" applyAlignment="1">
      <alignment horizontal="left"/>
    </xf>
    <xf numFmtId="0" fontId="48" fillId="0" borderId="0" xfId="0" applyFont="1" applyAlignment="1">
      <alignment vertical="center"/>
    </xf>
    <xf numFmtId="0" fontId="40" fillId="0" borderId="0" xfId="0" applyFont="1" applyAlignment="1">
      <alignment vertical="center"/>
    </xf>
    <xf numFmtId="0" fontId="42" fillId="2" borderId="9" xfId="0" applyFont="1" applyFill="1" applyBorder="1" applyAlignment="1">
      <alignment horizontal="left" vertical="center" wrapText="1"/>
    </xf>
    <xf numFmtId="0" fontId="42" fillId="2" borderId="32" xfId="0" applyFont="1" applyFill="1" applyBorder="1" applyAlignment="1">
      <alignment horizontal="left" vertical="center" wrapText="1"/>
    </xf>
    <xf numFmtId="0" fontId="46" fillId="5" borderId="3" xfId="0" applyFont="1" applyFill="1" applyBorder="1" applyAlignment="1">
      <alignment horizontal="left" vertical="center" wrapText="1"/>
    </xf>
    <xf numFmtId="0" fontId="46" fillId="5" borderId="10" xfId="0" applyFont="1" applyFill="1" applyBorder="1" applyAlignment="1">
      <alignment horizontal="left" vertical="center" wrapText="1"/>
    </xf>
    <xf numFmtId="0" fontId="47" fillId="4" borderId="48" xfId="0" applyFont="1" applyFill="1" applyBorder="1" applyAlignment="1">
      <alignment vertical="center" wrapText="1"/>
    </xf>
    <xf numFmtId="0" fontId="47" fillId="4" borderId="55" xfId="0" applyFont="1" applyFill="1" applyBorder="1" applyAlignment="1">
      <alignment vertical="center" wrapText="1"/>
    </xf>
    <xf numFmtId="0" fontId="47" fillId="4" borderId="9" xfId="0" applyFont="1" applyFill="1" applyBorder="1" applyAlignment="1">
      <alignment vertical="center" wrapText="1"/>
    </xf>
    <xf numFmtId="0" fontId="47" fillId="4" borderId="10" xfId="0" applyFont="1" applyFill="1" applyBorder="1" applyAlignment="1">
      <alignment vertical="center" wrapText="1"/>
    </xf>
    <xf numFmtId="0" fontId="40" fillId="0" borderId="28" xfId="0" applyFont="1" applyBorder="1" applyAlignment="1">
      <alignment horizontal="left" vertical="center" wrapText="1"/>
    </xf>
    <xf numFmtId="0" fontId="40" fillId="0" borderId="29" xfId="0" applyFont="1" applyBorder="1" applyAlignment="1">
      <alignment horizontal="left" vertical="center" wrapText="1"/>
    </xf>
    <xf numFmtId="0" fontId="40" fillId="0" borderId="30" xfId="0" applyFont="1" applyBorder="1" applyAlignment="1">
      <alignment horizontal="left" vertical="center" wrapText="1"/>
    </xf>
    <xf numFmtId="0" fontId="38" fillId="0" borderId="4" xfId="0" applyFont="1" applyBorder="1" applyAlignment="1">
      <alignment vertical="center" wrapText="1"/>
    </xf>
    <xf numFmtId="0" fontId="38" fillId="0" borderId="3" xfId="0" applyFont="1" applyBorder="1" applyAlignment="1">
      <alignment vertical="center" wrapText="1"/>
    </xf>
    <xf numFmtId="0" fontId="38" fillId="0" borderId="10" xfId="0" applyFont="1" applyBorder="1" applyAlignment="1">
      <alignment vertical="center" wrapText="1"/>
    </xf>
    <xf numFmtId="0" fontId="40" fillId="0" borderId="9" xfId="0" applyFont="1" applyBorder="1" applyAlignment="1">
      <alignment horizontal="left" vertical="center" wrapText="1"/>
    </xf>
    <xf numFmtId="0" fontId="40" fillId="0" borderId="3" xfId="0" applyFont="1" applyBorder="1" applyAlignment="1">
      <alignment horizontal="left" vertical="center" wrapText="1"/>
    </xf>
    <xf numFmtId="0" fontId="40" fillId="0" borderId="10" xfId="0" applyFont="1" applyBorder="1" applyAlignment="1">
      <alignment horizontal="left" vertical="center" wrapText="1"/>
    </xf>
    <xf numFmtId="0" fontId="40" fillId="0" borderId="11" xfId="0" applyFont="1" applyBorder="1" applyAlignment="1">
      <alignment horizontal="left" vertical="center" wrapText="1"/>
    </xf>
    <xf numFmtId="0" fontId="40" fillId="0" borderId="12" xfId="0" applyFont="1" applyBorder="1" applyAlignment="1">
      <alignment horizontal="left" vertical="center" wrapText="1"/>
    </xf>
    <xf numFmtId="0" fontId="40" fillId="0" borderId="13" xfId="0" applyFont="1" applyBorder="1" applyAlignment="1">
      <alignment horizontal="left" vertical="center" wrapText="1"/>
    </xf>
    <xf numFmtId="0" fontId="28" fillId="4" borderId="41" xfId="0" applyFont="1" applyFill="1" applyBorder="1" applyAlignment="1">
      <alignment horizontal="center" vertical="center"/>
    </xf>
    <xf numFmtId="0" fontId="3" fillId="0" borderId="0" xfId="0" applyFont="1" applyAlignment="1">
      <alignment horizontal="left" vertical="top" wrapText="1"/>
    </xf>
    <xf numFmtId="0" fontId="7" fillId="0" borderId="0" xfId="0" applyFont="1" applyAlignment="1">
      <alignment horizontal="left" vertical="top" wrapText="1"/>
    </xf>
    <xf numFmtId="0" fontId="12" fillId="2" borderId="5" xfId="0" applyFont="1" applyFill="1" applyBorder="1" applyAlignment="1">
      <alignment horizontal="center" vertical="center" wrapText="1"/>
    </xf>
    <xf numFmtId="0" fontId="13" fillId="0" borderId="6" xfId="0" applyFont="1" applyBorder="1" applyAlignment="1">
      <alignment vertical="center" wrapText="1"/>
    </xf>
    <xf numFmtId="0" fontId="14" fillId="5" borderId="83" xfId="0" applyFont="1" applyFill="1" applyBorder="1" applyAlignment="1">
      <alignment horizontal="center" vertical="center" wrapText="1"/>
    </xf>
    <xf numFmtId="0" fontId="14" fillId="5" borderId="84" xfId="0" applyFont="1" applyFill="1" applyBorder="1" applyAlignment="1">
      <alignment horizontal="center" vertical="center" wrapText="1"/>
    </xf>
    <xf numFmtId="0" fontId="14" fillId="5" borderId="88" xfId="0" applyFont="1" applyFill="1" applyBorder="1" applyAlignment="1">
      <alignment horizontal="center" vertical="center" wrapText="1"/>
    </xf>
    <xf numFmtId="0" fontId="14" fillId="5" borderId="28" xfId="0" applyFont="1" applyFill="1" applyBorder="1" applyAlignment="1">
      <alignment horizontal="center" vertical="center" wrapText="1"/>
    </xf>
    <xf numFmtId="0" fontId="14" fillId="5" borderId="29" xfId="0" applyFont="1" applyFill="1" applyBorder="1" applyAlignment="1">
      <alignment horizontal="center" vertical="center" wrapText="1"/>
    </xf>
    <xf numFmtId="0" fontId="14" fillId="5" borderId="30"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3" fillId="0" borderId="7" xfId="0" applyFont="1" applyBorder="1" applyAlignment="1">
      <alignment vertical="center" wrapText="1"/>
    </xf>
    <xf numFmtId="0" fontId="14" fillId="5" borderId="42" xfId="0" applyFont="1" applyFill="1" applyBorder="1" applyAlignment="1">
      <alignment horizontal="center" vertical="center" wrapText="1"/>
    </xf>
    <xf numFmtId="0" fontId="14" fillId="5" borderId="4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5" fillId="6" borderId="6" xfId="0" applyFont="1" applyFill="1" applyBorder="1" applyAlignment="1">
      <alignment vertical="center" wrapText="1"/>
    </xf>
    <xf numFmtId="0" fontId="15" fillId="6" borderId="7" xfId="0" applyFont="1" applyFill="1" applyBorder="1" applyAlignment="1">
      <alignment vertical="center" wrapText="1"/>
    </xf>
    <xf numFmtId="0" fontId="12" fillId="2" borderId="7" xfId="0" applyFont="1" applyFill="1" applyBorder="1" applyAlignment="1">
      <alignment horizontal="center" vertical="center" wrapText="1"/>
    </xf>
    <xf numFmtId="0" fontId="14" fillId="5" borderId="52" xfId="0" applyFont="1" applyFill="1" applyBorder="1" applyAlignment="1">
      <alignment horizontal="center" vertical="center" wrapText="1"/>
    </xf>
    <xf numFmtId="0" fontId="14" fillId="5" borderId="53" xfId="0" applyFont="1" applyFill="1" applyBorder="1" applyAlignment="1">
      <alignment horizontal="center" vertical="center" wrapText="1"/>
    </xf>
    <xf numFmtId="0" fontId="41" fillId="2" borderId="0" xfId="0" applyFont="1" applyFill="1" applyAlignment="1">
      <alignment horizontal="center" vertical="center" wrapText="1"/>
    </xf>
    <xf numFmtId="0" fontId="45" fillId="5" borderId="28" xfId="0" applyFont="1" applyFill="1" applyBorder="1" applyAlignment="1">
      <alignment horizontal="center" vertical="center" wrapText="1"/>
    </xf>
    <xf numFmtId="0" fontId="45" fillId="5" borderId="29" xfId="0" applyFont="1" applyFill="1" applyBorder="1" applyAlignment="1">
      <alignment horizontal="center" vertical="center" wrapText="1"/>
    </xf>
    <xf numFmtId="0" fontId="45" fillId="5" borderId="30" xfId="0" applyFont="1" applyFill="1" applyBorder="1" applyAlignment="1">
      <alignment horizontal="center" vertical="center" wrapText="1"/>
    </xf>
    <xf numFmtId="0" fontId="39" fillId="0" borderId="0" xfId="0" applyFont="1" applyAlignment="1">
      <alignment horizontal="left" vertical="center" wrapText="1"/>
    </xf>
    <xf numFmtId="0" fontId="37" fillId="0" borderId="0" xfId="0" applyFont="1" applyAlignment="1">
      <alignment horizontal="left" vertical="top" wrapText="1"/>
    </xf>
    <xf numFmtId="0" fontId="41" fillId="2" borderId="89" xfId="0" applyFont="1" applyFill="1" applyBorder="1" applyAlignment="1">
      <alignment horizontal="center" vertical="center" wrapText="1"/>
    </xf>
    <xf numFmtId="0" fontId="41" fillId="2" borderId="90" xfId="0" applyFont="1" applyFill="1" applyBorder="1" applyAlignment="1">
      <alignment horizontal="center" vertical="center" wrapText="1"/>
    </xf>
    <xf numFmtId="0" fontId="41" fillId="2" borderId="91" xfId="0" applyFont="1" applyFill="1" applyBorder="1" applyAlignment="1">
      <alignment horizontal="center" vertical="center" wrapText="1"/>
    </xf>
    <xf numFmtId="0" fontId="45" fillId="5" borderId="34" xfId="0" applyFont="1" applyFill="1" applyBorder="1" applyAlignment="1">
      <alignment horizontal="center" vertical="center" wrapText="1"/>
    </xf>
    <xf numFmtId="0" fontId="45" fillId="5" borderId="35" xfId="0" applyFont="1" applyFill="1" applyBorder="1" applyAlignment="1">
      <alignment horizontal="center" vertical="center" wrapText="1"/>
    </xf>
    <xf numFmtId="0" fontId="45" fillId="5" borderId="36" xfId="0" applyFont="1" applyFill="1" applyBorder="1" applyAlignment="1">
      <alignment horizontal="center" vertical="center" wrapText="1"/>
    </xf>
    <xf numFmtId="0" fontId="14" fillId="7" borderId="23" xfId="0" applyFont="1" applyFill="1" applyBorder="1" applyAlignment="1">
      <alignment horizontal="center" vertical="center" wrapText="1"/>
    </xf>
    <xf numFmtId="0" fontId="14" fillId="7" borderId="39" xfId="0" applyFont="1" applyFill="1" applyBorder="1" applyAlignment="1">
      <alignment horizontal="center" vertical="center" wrapText="1"/>
    </xf>
    <xf numFmtId="0" fontId="14" fillId="7" borderId="40"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4" fillId="5" borderId="35" xfId="0" applyFont="1" applyFill="1" applyBorder="1" applyAlignment="1">
      <alignment horizontal="center" vertical="center" wrapText="1"/>
    </xf>
    <xf numFmtId="0" fontId="12" fillId="2" borderId="92" xfId="0" applyFont="1" applyFill="1" applyBorder="1" applyAlignment="1">
      <alignment horizontal="center" vertical="center" wrapText="1"/>
    </xf>
    <xf numFmtId="0" fontId="12" fillId="2" borderId="93" xfId="0" applyFont="1" applyFill="1" applyBorder="1" applyAlignment="1">
      <alignment horizontal="center" vertical="center" wrapText="1"/>
    </xf>
    <xf numFmtId="0" fontId="12" fillId="2" borderId="94" xfId="0" applyFont="1" applyFill="1" applyBorder="1" applyAlignment="1">
      <alignment horizontal="center" vertical="center" wrapText="1"/>
    </xf>
    <xf numFmtId="0" fontId="12" fillId="10" borderId="70" xfId="0" applyFont="1" applyFill="1" applyBorder="1" applyAlignment="1">
      <alignment horizontal="center" vertical="center" wrapText="1"/>
    </xf>
    <xf numFmtId="0" fontId="12" fillId="10" borderId="71" xfId="0" applyFont="1" applyFill="1" applyBorder="1" applyAlignment="1">
      <alignment horizontal="center" vertical="center" wrapText="1"/>
    </xf>
    <xf numFmtId="0" fontId="12" fillId="10"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75" xfId="0" applyFont="1" applyFill="1" applyBorder="1" applyAlignment="1">
      <alignment horizontal="center" vertical="center" wrapText="1"/>
    </xf>
    <xf numFmtId="0" fontId="12" fillId="10" borderId="83" xfId="0" applyFont="1" applyFill="1" applyBorder="1" applyAlignment="1">
      <alignment horizontal="center" vertical="center" wrapText="1"/>
    </xf>
    <xf numFmtId="0" fontId="12" fillId="10" borderId="84" xfId="0" applyFont="1" applyFill="1" applyBorder="1" applyAlignment="1">
      <alignment horizontal="center" vertical="center" wrapText="1"/>
    </xf>
    <xf numFmtId="0" fontId="18" fillId="0" borderId="0" xfId="0" applyFont="1"/>
    <xf numFmtId="0" fontId="7" fillId="4" borderId="41" xfId="0" applyFont="1" applyFill="1" applyBorder="1" applyAlignment="1">
      <alignment horizontal="left" vertical="center" wrapText="1"/>
    </xf>
    <xf numFmtId="0" fontId="30" fillId="0" borderId="41" xfId="0" applyFont="1" applyBorder="1" applyAlignment="1">
      <alignment vertical="center"/>
    </xf>
    <xf numFmtId="0" fontId="3" fillId="0" borderId="41" xfId="0" applyFont="1" applyBorder="1" applyAlignment="1">
      <alignment vertical="center" wrapText="1"/>
    </xf>
    <xf numFmtId="0" fontId="0" fillId="0" borderId="41" xfId="0" applyBorder="1"/>
    <xf numFmtId="0" fontId="3" fillId="4" borderId="41" xfId="0" applyFont="1" applyFill="1" applyBorder="1" applyAlignment="1">
      <alignment horizontal="left" vertical="center" wrapText="1"/>
    </xf>
    <xf numFmtId="0" fontId="3" fillId="4" borderId="0" xfId="0" applyFont="1" applyFill="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0100F6"/>
      <color rgb="FF6A66FB"/>
      <color rgb="FF2E2C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23092</xdr:colOff>
      <xdr:row>13</xdr:row>
      <xdr:rowOff>126999</xdr:rowOff>
    </xdr:from>
    <xdr:to>
      <xdr:col>6</xdr:col>
      <xdr:colOff>277090</xdr:colOff>
      <xdr:row>13</xdr:row>
      <xdr:rowOff>1594622</xdr:rowOff>
    </xdr:to>
    <xdr:pic>
      <xdr:nvPicPr>
        <xdr:cNvPr id="3" name="Grafik 2">
          <a:extLst>
            <a:ext uri="{FF2B5EF4-FFF2-40B4-BE49-F238E27FC236}">
              <a16:creationId xmlns:a16="http://schemas.microsoft.com/office/drawing/2014/main" id="{1841F55A-CBC3-EDAF-C7AE-2B295E68DC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12547" y="4479635"/>
          <a:ext cx="2782453" cy="1467623"/>
        </a:xfrm>
        <a:prstGeom prst="rect">
          <a:avLst/>
        </a:prstGeom>
        <a:ln w="28575">
          <a:solidFill>
            <a:schemeClr val="tx1">
              <a:lumMod val="65000"/>
              <a:lumOff val="35000"/>
            </a:schemeClr>
          </a:solidFill>
        </a:ln>
      </xdr:spPr>
    </xdr:pic>
    <xdr:clientData/>
  </xdr:twoCellAnchor>
  <xdr:twoCellAnchor editAs="oneCell">
    <xdr:from>
      <xdr:col>6</xdr:col>
      <xdr:colOff>473272</xdr:colOff>
      <xdr:row>13</xdr:row>
      <xdr:rowOff>126910</xdr:rowOff>
    </xdr:from>
    <xdr:to>
      <xdr:col>11</xdr:col>
      <xdr:colOff>530015</xdr:colOff>
      <xdr:row>13</xdr:row>
      <xdr:rowOff>1616363</xdr:rowOff>
    </xdr:to>
    <xdr:pic>
      <xdr:nvPicPr>
        <xdr:cNvPr id="5" name="Grafik 4">
          <a:extLst>
            <a:ext uri="{FF2B5EF4-FFF2-40B4-BE49-F238E27FC236}">
              <a16:creationId xmlns:a16="http://schemas.microsoft.com/office/drawing/2014/main" id="{F0B2F80C-EE4F-F803-F555-88F7B077F2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91181" y="4479546"/>
          <a:ext cx="4270834" cy="1489453"/>
        </a:xfrm>
        <a:prstGeom prst="rect">
          <a:avLst/>
        </a:prstGeom>
        <a:ln w="28575">
          <a:solidFill>
            <a:schemeClr val="tx1">
              <a:lumMod val="65000"/>
              <a:lumOff val="35000"/>
            </a:schemeClr>
          </a:solidFill>
        </a:ln>
      </xdr:spPr>
    </xdr:pic>
    <xdr:clientData/>
  </xdr:twoCellAnchor>
  <xdr:twoCellAnchor editAs="oneCell">
    <xdr:from>
      <xdr:col>2</xdr:col>
      <xdr:colOff>57728</xdr:colOff>
      <xdr:row>13</xdr:row>
      <xdr:rowOff>161636</xdr:rowOff>
    </xdr:from>
    <xdr:to>
      <xdr:col>2</xdr:col>
      <xdr:colOff>2482273</xdr:colOff>
      <xdr:row>13</xdr:row>
      <xdr:rowOff>1614147</xdr:rowOff>
    </xdr:to>
    <xdr:pic>
      <xdr:nvPicPr>
        <xdr:cNvPr id="6" name="Grafik 5">
          <a:extLst>
            <a:ext uri="{FF2B5EF4-FFF2-40B4-BE49-F238E27FC236}">
              <a16:creationId xmlns:a16="http://schemas.microsoft.com/office/drawing/2014/main" id="{0D3F7A19-D49A-C7EC-5D49-AFAEC8CEC204}"/>
            </a:ext>
          </a:extLst>
        </xdr:cNvPr>
        <xdr:cNvPicPr>
          <a:picLocks noChangeAspect="1"/>
        </xdr:cNvPicPr>
      </xdr:nvPicPr>
      <xdr:blipFill rotWithShape="1">
        <a:blip xmlns:r="http://schemas.openxmlformats.org/officeDocument/2006/relationships" r:embed="rId3"/>
        <a:srcRect b="28788"/>
        <a:stretch/>
      </xdr:blipFill>
      <xdr:spPr>
        <a:xfrm>
          <a:off x="3602183" y="4514272"/>
          <a:ext cx="2424545" cy="1452511"/>
        </a:xfrm>
        <a:prstGeom prst="rect">
          <a:avLst/>
        </a:prstGeom>
        <a:ln w="28575">
          <a:solidFill>
            <a:schemeClr val="tx1">
              <a:lumMod val="65000"/>
              <a:lumOff val="35000"/>
            </a:schemeClr>
          </a:solidFill>
        </a:ln>
      </xdr:spPr>
    </xdr:pic>
    <xdr:clientData/>
  </xdr:twoCellAnchor>
  <xdr:twoCellAnchor editAs="oneCell">
    <xdr:from>
      <xdr:col>1</xdr:col>
      <xdr:colOff>34636</xdr:colOff>
      <xdr:row>13</xdr:row>
      <xdr:rowOff>161637</xdr:rowOff>
    </xdr:from>
    <xdr:to>
      <xdr:col>1</xdr:col>
      <xdr:colOff>2401454</xdr:colOff>
      <xdr:row>13</xdr:row>
      <xdr:rowOff>1800631</xdr:rowOff>
    </xdr:to>
    <xdr:pic>
      <xdr:nvPicPr>
        <xdr:cNvPr id="4" name="Picture 3">
          <a:extLst>
            <a:ext uri="{FF2B5EF4-FFF2-40B4-BE49-F238E27FC236}">
              <a16:creationId xmlns:a16="http://schemas.microsoft.com/office/drawing/2014/main" id="{67511EAE-F0E7-7A38-48E4-54D644452219}"/>
            </a:ext>
          </a:extLst>
        </xdr:cNvPr>
        <xdr:cNvPicPr>
          <a:picLocks noChangeAspect="1"/>
        </xdr:cNvPicPr>
      </xdr:nvPicPr>
      <xdr:blipFill>
        <a:blip xmlns:r="http://schemas.openxmlformats.org/officeDocument/2006/relationships" r:embed="rId4"/>
        <a:stretch>
          <a:fillRect/>
        </a:stretch>
      </xdr:blipFill>
      <xdr:spPr>
        <a:xfrm>
          <a:off x="334818" y="4514273"/>
          <a:ext cx="2366818" cy="1638994"/>
        </a:xfrm>
        <a:prstGeom prst="rect">
          <a:avLst/>
        </a:prstGeom>
        <a:ln w="28575">
          <a:solidFill>
            <a:schemeClr val="tx1">
              <a:lumMod val="65000"/>
              <a:lumOff val="35000"/>
            </a:schemeClr>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0">
    <wetp:webextensionref xmlns:r="http://schemas.openxmlformats.org/officeDocument/2006/relationships" r:id="rId1"/>
  </wetp:taskpane>
  <wetp:taskpane dockstate="right" visibility="0" width="350" row="0">
    <wetp:webextensionref xmlns:r="http://schemas.openxmlformats.org/officeDocument/2006/relationships" r:id="rId2"/>
  </wetp:taskpane>
</wetp:taskpanes>
</file>

<file path=xl/webextensions/webextension1.xml><?xml version="1.0" encoding="utf-8"?>
<we:webextension xmlns:we="http://schemas.microsoft.com/office/webextensions/webextension/2010/11" id="{8A51578A-B922-0743-8B07-8F212BA6CCF8}">
  <we:reference id="wa200007333" version="1.0.0.12" store="de-DE" storeType="OMEX"/>
  <we:alternateReferences>
    <we:reference id="WA200007333" version="1.0.0.12" store="" storeType="OMEX"/>
  </we:alternateReferences>
  <we:properties>
    <we:property name="apiKey" value="&quot;SET_YOUR_API_KEY_HERE&quot;"/>
  </we:properties>
  <we:bindings/>
  <we:snapshot xmlns:r="http://schemas.openxmlformats.org/officeDocument/2006/relationships"/>
  <we:extLst>
    <a:ext xmlns:a="http://schemas.openxmlformats.org/drawingml/2006/main" uri="{D87F86FE-615C-45B5-9D79-34F1136793EB}">
      <we:containsCustomFunctions val="1"/>
    </a:ext>
    <a:ext xmlns:a="http://schemas.openxmlformats.org/drawingml/2006/main" uri="{7C84B067-C214-45C3-A712-C9D94CD141B2}">
      <we:customFunctionIdList>
        <we:customFunctionIds>_xldudf_CLIMATIQ_CALCULATE_TRAVEL_AIR</we:customFunctionIds>
        <we:customFunctionIds>_xldudf_CLIMATIQ_CALCULATE_TRAVEL_ROAD</we:customFunctionIds>
        <we:customFunctionIds>_xldudf_CLIMATIQ_CALCULATE_TRAVEL_SPEND</we:customFunctionIds>
        <we:customFunctionIds>_xldudf_CLIMATIQ_CALCULATE_CBAM</we:customFunctionIds>
        <we:customFunctionIds>_xldudf_CLIMATIQ_CALCULATE_CLASSIFICATION</we:customFunctionIds>
        <we:customFunctionIds>_xldudf_CLIMATIQ_CALCULATE_PROCUREMENT_BYCLASSIFICATION</we:customFunctionIds>
        <we:customFunctionIds>_xldudf_CLIMATIQ_CALCULATE_PROCUREMENT_BYACTIVITYID</we:customFunctionIds>
        <we:customFunctionIds>_xldudf_CLIMATIQ_CALCULATE_CLOUD_VIRTUALMACHINE</we:customFunctionIds>
        <we:customFunctionIds>_xldudf_CLIMATIQ_CALCULATE</we:customFunctionIds>
        <we:customFunctionIds>_xldudf_CLIMATIQ_CALCULATE_BYCUSTOMLABEL</we:customFunctionIds>
        <we:customFunctionIds>_xldudf_CLIMATIQ_CALCULATE_INTERMODALFREIGHTTRANSPORT</we:customFunctionIds>
        <we:customFunctionIds>_xldudf_CLIMATIQ_CALCULATE_TRAVEL_RAIL</we:customFunctionIds>
        <we:customFunctionIds>_xldudf_CLIMATIQ_CALCULATE_FUEL</we:customFunctionIds>
        <we:customFunctionIds>_xldudf_CLIMATIQ_CALCULATE_ELECTRICITY</we:customFunctionIds>
        <we:customFunctionIds>_xldudf_CLIMATIQ_AUTOPILOT</we:customFunctionIds>
        <we:customFunctionIds>_xldudf_CLIMATIQ_SETKEY</we:customFunctionIds>
        <we:customFunctionIds>_xldudf_CLIMATIQ_AUTOPILOT_SUGGEST</we:customFunctionIds>
        <we:customFunctionIds>_xldudf_CLIMATIQ_SEARCH_EMISSIONFACTORS</we:customFunctionIds>
        <we:customFunctionIds>_xldudf_CLIMATIQ_SEARCH_REGIONS</we:customFunctionIds>
        <we:customFunctionIds>_xldudf_CLIMATIQ_SEARCH_AVAILABLEFUELTYPES</we:customFunctionIds>
        <we:customFunctionIds>_xldudf_CLIMATIQ_SEARCH_AVAILABLEELECTRICITYSUPPLIERS</we:customFunctionIds>
        <we:customFunctionIds>_xldudf_CLIMATIQ_AUTOPILOT_SUGGEST_V2</we:customFunctionIds>
        <we:customFunctionIds>_xldudf_CLIMATIQ_CALCULATE_CLASSIFICATION_HEADERS</we:customFunctionIds>
        <we:customFunctionIds>_xldudf_CLIMATIQ_CALCULATE_PROCUREMENT_BYCLASSIFICATION_HEADERS</we:customFunctionIds>
        <we:customFunctionIds>_xldudf_CLIMATIQ_CALCULATE_PROCUREMENT_BYACTIVITYID_HEADERS</we:customFunctionIds>
        <we:customFunctionIds>_xldudf_CLIMATIQ_CALCULATE_CLOUD_VIRTUALMACHINE_HEADERS</we:customFunctionIds>
        <we:customFunctionIds>_xldudf_CLIMATIQ_CALCULATE_HEADERS</we:customFunctionIds>
        <we:customFunctionIds>_xldudf_CLIMATIQ_CALCULATE_BYCUSTOMLABEL_HEADERS</we:customFunctionIds>
        <we:customFunctionIds>_xldudf_CLIMATIQ_CALCULATE_INTERMODALFREIGHTTRANSPORT_HEADERS</we:customFunctionIds>
        <we:customFunctionIds>_xldudf_CLIMATIQ_CALCULATE_TRAVEL_AIR_HEADERS</we:customFunctionIds>
        <we:customFunctionIds>_xldudf_CLIMATIQ_CALCULATE_TRAVEL_HOTEL_HEADERS</we:customFunctionIds>
        <we:customFunctionIds>_xldudf_CLIMATIQ_CALCULATE_TRAVEL_SPEND_HEADERS</we:customFunctionIds>
        <we:customFunctionIds>_xldudf_CLIMATIQ_CALCULATE_TRAVEL_ROAD_HEADERS</we:customFunctionIds>
        <we:customFunctionIds>_xldudf_CLIMATIQ_CALCULATE_TRAVEL_RAIL_HEADERS</we:customFunctionIds>
        <we:customFunctionIds>_xldudf_CLIMATIQ_CALCULATE_CBAM_HEADERS</we:customFunctionIds>
        <we:customFunctionIds>_xldudf_CLIMATIQ_CALCULATE_FUEL_HEADERS</we:customFunctionIds>
        <we:customFunctionIds>_xldudf_CLIMATIQ_CALCULATE_ELECTRICITY_HEADERS</we:customFunctionIds>
        <we:customFunctionIds>_xldudf_CLIMATIQ_AUTOPILOT_HEADERS</we:customFunctionIds>
        <we:customFunctionIds>_xldudf_CLIMATIQ_AUTOPILOT_SUGGEST_HEADERS</we:customFunctionIds>
        <we:customFunctionIds>_xldudf_CLIMATIQ_AUTOPILOT_ESTIMATESUGGEST_HEADERS</we:customFunctionIds>
        <we:customFunctionIds>_xldudf_CLIMATIQ_AUTOPILOT_ESTIMATESUGGEST</we:customFunctionIds>
      </we:customFunctionIdList>
    </a:ext>
  </we:extLst>
</we:webextension>
</file>

<file path=xl/webextensions/webextension2.xml><?xml version="1.0" encoding="utf-8"?>
<we:webextension xmlns:we="http://schemas.microsoft.com/office/webextensions/webextension/2010/11" id="{FA380EBA-F7A1-D045-BA71-08185023DB6D}">
  <we:reference id="cfafcaf5-d3d2-4c49-918b-fbf231e7ad1a" version="1.0.0.12" store="EXCatalog" storeType="EXCatalog"/>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_xldudf_DEV_CALCULATE_TRAVEL_AIR</we:customFunctionIds>
        <we:customFunctionIds>_xldudf_DEV_CALCULATE_TRAVEL_ROAD</we:customFunctionIds>
        <we:customFunctionIds>_xldudf_DEV_CALCULATE_TRAVEL_SPEND</we:customFunctionIds>
        <we:customFunctionIds>_xldudf_DEV_CALCULATE_CBAM</we:customFunctionIds>
        <we:customFunctionIds>_xldudf_DEV_CALCULATE_CLASSIFICATION</we:customFunctionIds>
        <we:customFunctionIds>_xldudf_DEV_CALCULATE_PROCUREMENT_BYCLASSIFICATION</we:customFunctionIds>
        <we:customFunctionIds>_xldudf_DEV_CALCULATE_PROCUREMENT_BYACTIVITYID</we:customFunctionIds>
        <we:customFunctionIds>_xldudf_DEV_CALCULATE_CLOUD_VIRTUALMACHINE</we:customFunctionIds>
        <we:customFunctionIds>_xldudf_DEV_CALCULATE</we:customFunctionIds>
        <we:customFunctionIds>_xldudf_DEV_CALCULATE_BYCUSTOMLABEL</we:customFunctionIds>
        <we:customFunctionIds>_xldudf_DEV_CALCULATE_INTERMODALFREIGHTTRANSPORT</we:customFunctionIds>
        <we:customFunctionIds>_xldudf_DEV_CALCULATE_TRAVEL_RAIL</we:customFunctionIds>
        <we:customFunctionIds>_xldudf_DEV_CALCULATE_FUEL</we:customFunctionIds>
        <we:customFunctionIds>_xldudf_DEV_CALCULATE_ELECTRICITY</we:customFunctionIds>
        <we:customFunctionIds>_xldudf_DEV_AUTOPILOT</we:customFunctionIds>
        <we:customFunctionIds>_xldudf_DEV_SETKEY</we:customFunctionIds>
        <we:customFunctionIds>_xldudf_DEV_AUTOPILOT_SUGGEST</we:customFunctionIds>
        <we:customFunctionIds>_xldudf_DEV_SEARCH_EMISSIONFACTORS</we:customFunctionIds>
        <we:customFunctionIds>_xldudf_DEV_SEARCH_REGIONS</we:customFunctionIds>
        <we:customFunctionIds>_xldudf_DEV_SEARCH_AVAILABLEFUELTYPES</we:customFunctionIds>
        <we:customFunctionIds>_xldudf_DEV_SEARCH_AVAILABLEELECTRICITYSUPPLIERS</we:customFunctionIds>
        <we:customFunctionIds>_xldudf_DEV_AUTOPILOT_SUGGEST_V2</we:customFunctionIds>
        <we:customFunctionIds>_xldudf_DEV_CALCULATE_CLASSIFICATION_HEADERS</we:customFunctionIds>
        <we:customFunctionIds>_xldudf_DEV_CALCULATE_PROCUREMENT_BYCLASSIFICATION_HEADERS</we:customFunctionIds>
        <we:customFunctionIds>_xldudf_DEV_CALCULATE_PROCUREMENT_BYACTIVITYID_HEADERS</we:customFunctionIds>
        <we:customFunctionIds>_xldudf_DEV_CALCULATE_CLOUD_VIRTUALMACHINE_HEADERS</we:customFunctionIds>
        <we:customFunctionIds>_xldudf_DEV_CALCULATE_HEADERS</we:customFunctionIds>
        <we:customFunctionIds>_xldudf_DEV_CALCULATE_BYCUSTOMLABEL_HEADERS</we:customFunctionIds>
        <we:customFunctionIds>_xldudf_DEV_CALCULATE_INTERMODALFREIGHTTRANSPORT_HEADERS</we:customFunctionIds>
        <we:customFunctionIds>_xldudf_DEV_CALCULATE_TRAVEL_AIR_HEADERS</we:customFunctionIds>
        <we:customFunctionIds>_xldudf_DEV_CALCULATE_TRAVEL_HOTEL_HEADERS</we:customFunctionIds>
        <we:customFunctionIds>_xldudf_DEV_CALCULATE_TRAVEL_SPEND_HEADERS</we:customFunctionIds>
        <we:customFunctionIds>_xldudf_DEV_CALCULATE_TRAVEL_ROAD_HEADERS</we:customFunctionIds>
        <we:customFunctionIds>_xldudf_DEV_CALCULATE_TRAVEL_RAIL_HEADERS</we:customFunctionIds>
        <we:customFunctionIds>_xldudf_DEV_CALCULATE_CBAM_HEADERS</we:customFunctionIds>
        <we:customFunctionIds>_xldudf_DEV_CALCULATE_FUEL_HEADERS</we:customFunctionIds>
        <we:customFunctionIds>_xldudf_DEV_CALCULATE_ELECTRICITY_HEADERS</we:customFunctionIds>
        <we:customFunctionIds>_xldudf_DEV_AUTOPILOT_HEADERS</we:customFunctionIds>
        <we:customFunctionIds>_xldudf_DEV_AUTOPILOT_SUGGEST_HEADERS</we:customFunctionIds>
        <we:customFunctionIds>_xldudf_DEV_AUTOPILOT_ESTIMATESUGGEST_HEADERS</we:customFunctionIds>
        <we:customFunctionIds>_xldudf_DEV_AUTOPILOT_ESTIMATESUGGEST</we:customFunctionIds>
      </we:customFunctionIdList>
    </a:ext>
  </we:extLst>
</we:webextension>
</file>

<file path=xl/worksheets/_rels/sheet1.xml.rels><?xml version="1.0" encoding="UTF-8" standalone="yes"?>
<Relationships xmlns="http://schemas.openxmlformats.org/package/2006/relationships"><Relationship Id="rId3" Type="http://schemas.openxmlformats.org/officeDocument/2006/relationships/hyperlink" Target="https://app.climatiq.io/" TargetMode="External"/><Relationship Id="rId2" Type="http://schemas.openxmlformats.org/officeDocument/2006/relationships/hyperlink" Target="https://auth.climatiq.io/login?state=hKFo2SBwbjMwNXF1Zl9veDd1a2FvUE0xMVhpRE16V1ctTms5Q6FupWxvZ2luo3RpZNkgZG1la0dOd3pkZm9nenUzRmtUc3NFd3I5aThmTGEzS0ujY2lk2SB4YUZPelhha3M4TmRwdkRUdDVIQjZCSWJTd2dlNFFVQw&amp;client=xaFOzXaks8NdpvDTt5HB6BIbSwge4QUC&amp;protocol=oauth2&amp;scope=openid%20profile%20email&amp;response_type=code&amp;redirect_uri=https%3A%2F%2Fapp.climatiq.io%2Fapi%2Fauth%2Fcallback&amp;nonce=FCjIyzv53fR8JqlJcfHGv3E_T-WaGoOz1PRUZVszL8c&amp;code_challenge_method=S256&amp;code_challenge=TbWHPW9QTRR06bgGCD0jWWhsIr2Zdz1Vsw9Rif9evZ4" TargetMode="External"/><Relationship Id="rId1" Type="http://schemas.openxmlformats.org/officeDocument/2006/relationships/hyperlink" Target="https://www.climatiq.io/docs/guides/tutorials/excel-addi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7F74F-B3B3-FD49-91A9-474E71205890}">
  <dimension ref="A1:I49"/>
  <sheetViews>
    <sheetView showGridLines="0" zoomScale="110" zoomScaleNormal="110" workbookViewId="0">
      <selection activeCell="G17" sqref="G17"/>
    </sheetView>
  </sheetViews>
  <sheetFormatPr baseColWidth="10" defaultColWidth="11" defaultRowHeight="16" x14ac:dyDescent="0.2"/>
  <cols>
    <col min="1" max="1" width="4" customWidth="1"/>
    <col min="2" max="2" width="43.33203125" customWidth="1"/>
    <col min="3" max="3" width="39.83203125" customWidth="1"/>
  </cols>
  <sheetData>
    <row r="1" spans="1:9" ht="26" customHeight="1" x14ac:dyDescent="0.2">
      <c r="A1" s="81"/>
      <c r="B1" s="81"/>
      <c r="C1" s="82"/>
    </row>
    <row r="2" spans="1:9" ht="35" x14ac:dyDescent="0.2">
      <c r="A2" s="81"/>
      <c r="B2" s="83" t="s">
        <v>0</v>
      </c>
      <c r="C2" s="82"/>
    </row>
    <row r="3" spans="1:9" ht="23" x14ac:dyDescent="0.2">
      <c r="A3" s="81"/>
      <c r="B3" s="84" t="s">
        <v>1</v>
      </c>
      <c r="C3" s="82"/>
    </row>
    <row r="4" spans="1:9" x14ac:dyDescent="0.2">
      <c r="A4" s="81"/>
      <c r="B4" s="81"/>
      <c r="C4" s="82"/>
    </row>
    <row r="5" spans="1:9" ht="85" customHeight="1" x14ac:dyDescent="0.2">
      <c r="A5" s="81"/>
      <c r="B5" s="237" t="s">
        <v>2</v>
      </c>
      <c r="C5" s="237"/>
      <c r="D5" s="237"/>
      <c r="E5" s="237"/>
      <c r="F5" s="237"/>
      <c r="G5" s="237"/>
      <c r="H5" s="237"/>
      <c r="I5" s="237"/>
    </row>
    <row r="6" spans="1:9" x14ac:dyDescent="0.2">
      <c r="A6" s="81"/>
      <c r="B6" s="85" t="s">
        <v>3</v>
      </c>
      <c r="C6" s="82"/>
    </row>
    <row r="7" spans="1:9" x14ac:dyDescent="0.2">
      <c r="A7" s="81"/>
      <c r="B7" s="86" t="s">
        <v>4</v>
      </c>
      <c r="C7" s="82"/>
    </row>
    <row r="8" spans="1:9" x14ac:dyDescent="0.2">
      <c r="A8" s="81"/>
      <c r="B8" s="86"/>
      <c r="C8" s="82"/>
    </row>
    <row r="9" spans="1:9" ht="25" x14ac:dyDescent="0.2">
      <c r="A9" s="81"/>
      <c r="B9" s="87" t="s">
        <v>396</v>
      </c>
      <c r="C9" s="82"/>
    </row>
    <row r="10" spans="1:9" ht="20" customHeight="1" x14ac:dyDescent="0.2">
      <c r="A10" s="81"/>
      <c r="B10" s="85" t="s">
        <v>5</v>
      </c>
      <c r="C10" s="82"/>
    </row>
    <row r="11" spans="1:9" ht="23" customHeight="1" x14ac:dyDescent="0.2">
      <c r="A11" s="81"/>
      <c r="B11" s="159" t="s">
        <v>397</v>
      </c>
      <c r="C11" s="159" t="s">
        <v>400</v>
      </c>
      <c r="D11" s="159" t="s">
        <v>402</v>
      </c>
    </row>
    <row r="12" spans="1:9" ht="23" customHeight="1" x14ac:dyDescent="0.2">
      <c r="A12" s="81"/>
      <c r="B12" s="288" t="s">
        <v>399</v>
      </c>
      <c r="C12" s="288" t="s">
        <v>401</v>
      </c>
      <c r="D12" s="288" t="s">
        <v>398</v>
      </c>
    </row>
    <row r="13" spans="1:9" x14ac:dyDescent="0.2">
      <c r="A13" s="81"/>
      <c r="C13" s="160" t="s">
        <v>6</v>
      </c>
      <c r="D13" s="160" t="s">
        <v>7</v>
      </c>
    </row>
    <row r="14" spans="1:9" ht="148" customHeight="1" x14ac:dyDescent="0.2">
      <c r="A14" s="81"/>
      <c r="C14" s="82"/>
    </row>
    <row r="15" spans="1:9" x14ac:dyDescent="0.2">
      <c r="A15" s="81"/>
      <c r="B15" s="86"/>
      <c r="C15" s="82"/>
    </row>
    <row r="16" spans="1:9" ht="39" customHeight="1" x14ac:dyDescent="0.2">
      <c r="A16" s="82"/>
      <c r="B16" s="92" t="s">
        <v>8</v>
      </c>
      <c r="C16" s="294" t="str" cm="1">
        <f t="array" ref="C16">_xldudf_CLIMATIQ_SETKEY(B16)</f>
        <v>API Key successfully set</v>
      </c>
      <c r="D16" s="294"/>
      <c r="E16" s="294"/>
    </row>
    <row r="17" spans="1:7" x14ac:dyDescent="0.2">
      <c r="A17" s="81"/>
      <c r="B17" s="81"/>
      <c r="C17" s="82"/>
    </row>
    <row r="18" spans="1:7" x14ac:dyDescent="0.2">
      <c r="A18" s="81"/>
      <c r="B18" s="81"/>
      <c r="C18" s="82"/>
    </row>
    <row r="19" spans="1:7" ht="25" x14ac:dyDescent="0.2">
      <c r="A19" s="81"/>
      <c r="B19" s="87" t="s">
        <v>9</v>
      </c>
      <c r="C19" s="82"/>
    </row>
    <row r="20" spans="1:7" x14ac:dyDescent="0.2">
      <c r="A20" s="81"/>
      <c r="B20" s="81"/>
      <c r="C20" s="82"/>
    </row>
    <row r="21" spans="1:7" ht="35" customHeight="1" x14ac:dyDescent="0.2">
      <c r="A21" s="81"/>
      <c r="B21" s="236" t="s">
        <v>10</v>
      </c>
      <c r="C21" s="236"/>
      <c r="D21" s="236"/>
      <c r="E21" s="236"/>
      <c r="F21" s="236"/>
      <c r="G21" s="236"/>
    </row>
    <row r="22" spans="1:7" ht="51" customHeight="1" x14ac:dyDescent="0.2">
      <c r="A22" s="81"/>
      <c r="B22" s="88" t="s">
        <v>11</v>
      </c>
      <c r="C22" s="289" t="s">
        <v>12</v>
      </c>
      <c r="D22" s="289"/>
      <c r="E22" s="289"/>
      <c r="F22" s="289"/>
      <c r="G22" s="289"/>
    </row>
    <row r="23" spans="1:7" ht="51" customHeight="1" x14ac:dyDescent="0.2">
      <c r="A23" s="81"/>
      <c r="B23" s="88" t="s">
        <v>13</v>
      </c>
      <c r="C23" s="289" t="s">
        <v>14</v>
      </c>
      <c r="D23" s="289"/>
      <c r="E23" s="289"/>
      <c r="F23" s="289"/>
      <c r="G23" s="289"/>
    </row>
    <row r="24" spans="1:7" ht="51" customHeight="1" x14ac:dyDescent="0.2">
      <c r="A24" s="81"/>
      <c r="B24" s="88" t="s">
        <v>15</v>
      </c>
      <c r="C24" s="289" t="s">
        <v>16</v>
      </c>
      <c r="D24" s="289"/>
      <c r="E24" s="289"/>
      <c r="F24" s="289"/>
      <c r="G24" s="289"/>
    </row>
    <row r="25" spans="1:7" ht="51" customHeight="1" x14ac:dyDescent="0.2">
      <c r="A25" s="81"/>
      <c r="B25" s="88" t="s">
        <v>17</v>
      </c>
      <c r="C25" s="289" t="s">
        <v>18</v>
      </c>
      <c r="D25" s="289"/>
      <c r="E25" s="289"/>
      <c r="F25" s="289"/>
      <c r="G25" s="289"/>
    </row>
    <row r="26" spans="1:7" ht="51" customHeight="1" x14ac:dyDescent="0.2">
      <c r="A26" s="81"/>
      <c r="B26" s="88" t="s">
        <v>19</v>
      </c>
      <c r="C26" s="289" t="s">
        <v>20</v>
      </c>
      <c r="D26" s="289"/>
      <c r="E26" s="289"/>
      <c r="F26" s="289"/>
      <c r="G26" s="289"/>
    </row>
    <row r="27" spans="1:7" ht="51" customHeight="1" x14ac:dyDescent="0.2">
      <c r="A27" s="81"/>
      <c r="B27" s="88" t="s">
        <v>21</v>
      </c>
      <c r="C27" s="289" t="s">
        <v>22</v>
      </c>
      <c r="D27" s="289"/>
      <c r="E27" s="289"/>
      <c r="F27" s="289"/>
      <c r="G27" s="289"/>
    </row>
    <row r="28" spans="1:7" ht="51" customHeight="1" x14ac:dyDescent="0.2">
      <c r="A28" s="81"/>
      <c r="B28" s="89" t="s">
        <v>23</v>
      </c>
      <c r="C28" s="289" t="s">
        <v>24</v>
      </c>
      <c r="D28" s="289"/>
      <c r="E28" s="289"/>
      <c r="F28" s="289"/>
      <c r="G28" s="289"/>
    </row>
    <row r="29" spans="1:7" ht="51" customHeight="1" x14ac:dyDescent="0.2">
      <c r="A29" s="81"/>
      <c r="B29" s="88" t="s">
        <v>25</v>
      </c>
      <c r="C29" s="289" t="s">
        <v>26</v>
      </c>
      <c r="D29" s="289"/>
      <c r="E29" s="289"/>
      <c r="F29" s="289"/>
      <c r="G29" s="289"/>
    </row>
    <row r="30" spans="1:7" ht="51" customHeight="1" x14ac:dyDescent="0.2">
      <c r="A30" s="81"/>
      <c r="B30" s="88" t="s">
        <v>27</v>
      </c>
      <c r="C30" s="289" t="s">
        <v>28</v>
      </c>
      <c r="D30" s="289"/>
      <c r="E30" s="289"/>
      <c r="F30" s="289"/>
      <c r="G30" s="289"/>
    </row>
    <row r="31" spans="1:7" ht="51" customHeight="1" x14ac:dyDescent="0.2">
      <c r="A31" s="81"/>
      <c r="B31" s="88" t="s">
        <v>29</v>
      </c>
      <c r="C31" s="289" t="s">
        <v>30</v>
      </c>
      <c r="D31" s="289"/>
      <c r="E31" s="289"/>
      <c r="F31" s="289"/>
      <c r="G31" s="289"/>
    </row>
    <row r="32" spans="1:7" ht="51" customHeight="1" x14ac:dyDescent="0.2">
      <c r="A32" s="81"/>
      <c r="B32" s="88" t="s">
        <v>31</v>
      </c>
      <c r="C32" s="289" t="s">
        <v>32</v>
      </c>
      <c r="D32" s="289"/>
      <c r="E32" s="289"/>
      <c r="F32" s="289"/>
      <c r="G32" s="289"/>
    </row>
    <row r="33" spans="1:7" ht="31" customHeight="1" x14ac:dyDescent="0.2">
      <c r="A33" s="81"/>
      <c r="B33" s="290"/>
      <c r="C33" s="291"/>
      <c r="D33" s="292"/>
      <c r="E33" s="292"/>
      <c r="F33" s="292"/>
      <c r="G33" s="292"/>
    </row>
    <row r="34" spans="1:7" ht="35" customHeight="1" x14ac:dyDescent="0.2">
      <c r="A34" s="81"/>
      <c r="B34" s="236" t="s">
        <v>33</v>
      </c>
      <c r="C34" s="236"/>
      <c r="D34" s="236"/>
      <c r="E34" s="236"/>
      <c r="F34" s="236"/>
      <c r="G34" s="236"/>
    </row>
    <row r="35" spans="1:7" ht="69" customHeight="1" x14ac:dyDescent="0.2">
      <c r="A35" s="81"/>
      <c r="B35" s="88" t="s">
        <v>33</v>
      </c>
      <c r="C35" s="289" t="s">
        <v>34</v>
      </c>
      <c r="D35" s="289"/>
      <c r="E35" s="289"/>
      <c r="F35" s="289"/>
      <c r="G35" s="289"/>
    </row>
    <row r="36" spans="1:7" ht="73" customHeight="1" x14ac:dyDescent="0.2">
      <c r="A36" s="81"/>
      <c r="B36" s="88" t="s">
        <v>35</v>
      </c>
      <c r="C36" s="293" t="s">
        <v>36</v>
      </c>
      <c r="D36" s="293"/>
      <c r="E36" s="293"/>
      <c r="F36" s="293"/>
      <c r="G36" s="293"/>
    </row>
    <row r="37" spans="1:7" ht="31" customHeight="1" x14ac:dyDescent="0.2">
      <c r="A37" s="81"/>
      <c r="B37" s="90"/>
      <c r="C37" s="91"/>
      <c r="D37" s="292"/>
      <c r="E37" s="292"/>
      <c r="F37" s="292"/>
      <c r="G37" s="292"/>
    </row>
    <row r="38" spans="1:7" ht="35" customHeight="1" x14ac:dyDescent="0.2">
      <c r="A38" s="81"/>
      <c r="B38" s="236" t="s">
        <v>37</v>
      </c>
      <c r="C38" s="236"/>
      <c r="D38" s="236"/>
      <c r="E38" s="236"/>
      <c r="F38" s="236"/>
      <c r="G38" s="236"/>
    </row>
    <row r="39" spans="1:7" ht="53" customHeight="1" x14ac:dyDescent="0.2">
      <c r="A39" s="81"/>
      <c r="B39" s="88" t="s">
        <v>38</v>
      </c>
      <c r="C39" s="289" t="s">
        <v>39</v>
      </c>
      <c r="D39" s="289"/>
      <c r="E39" s="289"/>
      <c r="F39" s="289"/>
      <c r="G39" s="289"/>
    </row>
    <row r="40" spans="1:7" ht="53" customHeight="1" x14ac:dyDescent="0.2">
      <c r="A40" s="81"/>
      <c r="B40" s="88" t="s">
        <v>40</v>
      </c>
      <c r="C40" s="289" t="s">
        <v>41</v>
      </c>
      <c r="D40" s="289"/>
      <c r="E40" s="289"/>
      <c r="F40" s="289"/>
      <c r="G40" s="289"/>
    </row>
    <row r="41" spans="1:7" ht="53" customHeight="1" x14ac:dyDescent="0.2">
      <c r="A41" s="81"/>
      <c r="B41" s="88" t="s">
        <v>42</v>
      </c>
      <c r="C41" s="289" t="s">
        <v>43</v>
      </c>
      <c r="D41" s="289"/>
      <c r="E41" s="289"/>
      <c r="F41" s="289"/>
      <c r="G41" s="289"/>
    </row>
    <row r="42" spans="1:7" ht="53" customHeight="1" x14ac:dyDescent="0.2">
      <c r="A42" s="81"/>
      <c r="B42" s="88" t="s">
        <v>44</v>
      </c>
      <c r="C42" s="289" t="s">
        <v>45</v>
      </c>
      <c r="D42" s="289"/>
      <c r="E42" s="289"/>
      <c r="F42" s="289"/>
      <c r="G42" s="289"/>
    </row>
    <row r="43" spans="1:7" x14ac:dyDescent="0.2">
      <c r="A43" s="81"/>
      <c r="B43" s="81"/>
      <c r="C43" s="82"/>
    </row>
    <row r="44" spans="1:7" x14ac:dyDescent="0.2">
      <c r="A44" s="81"/>
      <c r="B44" s="81"/>
      <c r="C44" s="82"/>
    </row>
    <row r="45" spans="1:7" x14ac:dyDescent="0.2">
      <c r="A45" s="81"/>
      <c r="B45" s="81"/>
      <c r="C45" s="82"/>
    </row>
    <row r="46" spans="1:7" x14ac:dyDescent="0.2">
      <c r="A46" s="81"/>
      <c r="B46" s="81"/>
      <c r="C46" s="82"/>
    </row>
    <row r="47" spans="1:7" x14ac:dyDescent="0.2">
      <c r="A47" s="81"/>
      <c r="B47" s="81"/>
      <c r="C47" s="82"/>
    </row>
    <row r="48" spans="1:7" x14ac:dyDescent="0.2">
      <c r="A48" s="81"/>
      <c r="B48" s="81"/>
      <c r="C48" s="82"/>
    </row>
    <row r="49" spans="1:3" x14ac:dyDescent="0.2">
      <c r="A49" s="81"/>
      <c r="B49" s="81"/>
      <c r="C49" s="82"/>
    </row>
  </sheetData>
  <mergeCells count="22">
    <mergeCell ref="C41:G41"/>
    <mergeCell ref="B38:G38"/>
    <mergeCell ref="C42:G42"/>
    <mergeCell ref="B34:G34"/>
    <mergeCell ref="C16:E16"/>
    <mergeCell ref="C32:G32"/>
    <mergeCell ref="C35:G35"/>
    <mergeCell ref="C36:G36"/>
    <mergeCell ref="C39:G39"/>
    <mergeCell ref="C40:G40"/>
    <mergeCell ref="B5:I5"/>
    <mergeCell ref="B21:G21"/>
    <mergeCell ref="C22:G22"/>
    <mergeCell ref="C23:G23"/>
    <mergeCell ref="C24:G24"/>
    <mergeCell ref="C25:G25"/>
    <mergeCell ref="C26:G26"/>
    <mergeCell ref="C27:G27"/>
    <mergeCell ref="C28:G28"/>
    <mergeCell ref="C29:G29"/>
    <mergeCell ref="C30:G30"/>
    <mergeCell ref="C31:G31"/>
  </mergeCells>
  <hyperlinks>
    <hyperlink ref="B7" r:id="rId1" xr:uid="{8C72A877-8F42-844C-9CB6-742AF9FE0F9C}"/>
    <hyperlink ref="B22" location="'General Estimations'!A1" display="General Estimations" xr:uid="{45F29CD3-2039-F54D-8DF8-A6ACF24EEC43}"/>
    <hyperlink ref="B27" location="Freight!A1" display="Freight" xr:uid="{8740C310-23AF-304D-AA48-61A8BC0232D1}"/>
    <hyperlink ref="B29" location="'Procurement by ID'!A1" display="By Activity ID" xr:uid="{8F89A65A-34D0-AC44-9A28-FD187EB2511A}"/>
    <hyperlink ref="B30" location="Fuel!A1" display="Fuel" xr:uid="{A02E4259-2A2D-5442-AB66-BBC2540EDA6C}"/>
    <hyperlink ref="B32" location="CBAM!A1" display="CBAM" xr:uid="{7C6C68AE-4AF9-F549-AF9D-CDE63BEF1508}"/>
    <hyperlink ref="B39" location="'Search Emission Factors'!A1" display="General search" xr:uid="{8C96D0A2-A26B-8945-9388-6095F7C4585F}"/>
    <hyperlink ref="B40" location="'Search Regions'!A1" display="Search regions" xr:uid="{0B16CFE7-488F-6E40-8B5C-F5B0320C571F}"/>
    <hyperlink ref="B41" location="'Search Suppliers'!A1" display="Search suppliers" xr:uid="{0819F02B-F95C-AF40-A8CB-2594013A0877}"/>
    <hyperlink ref="B42" location="'Search Fuel Types'!A1" display="Search fuel types" xr:uid="{00176AEC-B525-FE42-B1AC-001D56F68ADF}"/>
    <hyperlink ref="B35" location="Autopilot!A1" display="Autopilot" xr:uid="{348B0034-3517-AB48-86D1-570D65C1285A}"/>
    <hyperlink ref="B23" location="'Air Travel'!A1" display="Air Travel" xr:uid="{68AFDDFE-E191-514F-BB40-C424AE7D6499}"/>
    <hyperlink ref="B24" location="'Road Travel'!A1" display="Road Travel" xr:uid="{9AE5F6BB-A633-1F4B-8AAD-BC2933253D72}"/>
    <hyperlink ref="B25" location="'Rail Travel'!A1" display="Rail Travel" xr:uid="{A2182CAF-1311-764C-8D97-20AA7ED90919}"/>
    <hyperlink ref="B26" location="'Travel Spend'!A1" display="Travel by Spend" xr:uid="{645783DA-F436-7149-8E3A-4330153BAECF}"/>
    <hyperlink ref="B31" location="Electricity!A1" display="Electricity" xr:uid="{E56E9FF8-0462-E143-9876-10C747024FEF}"/>
    <hyperlink ref="B28" location="'Procurement by codes'!A1" display="By Industry Code" xr:uid="{4D57E93A-172B-864F-BA8D-D11290FEED8E}"/>
    <hyperlink ref="B36" location="Suggest!A1" display="Suggest" xr:uid="{3FA0EC49-2A45-F744-B603-2C01EB099BF2}"/>
    <hyperlink ref="C13" r:id="rId2" xr:uid="{EEA31251-888B-214E-8E9E-8944616FE90F}"/>
    <hyperlink ref="D13" r:id="rId3" xr:uid="{2366F15B-FEF9-964A-833E-C2DA6440FEBB}"/>
  </hyperlinks>
  <pageMargins left="0.7" right="0.7" top="0.78740157499999996" bottom="0.78740157499999996"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8F318-3E7B-FF4F-B5D5-E33026544A45}">
  <sheetPr>
    <tabColor theme="7" tint="0.79998168889431442"/>
  </sheetPr>
  <dimension ref="B1:L27"/>
  <sheetViews>
    <sheetView showGridLines="0" topLeftCell="A9" zoomScaleNormal="100" workbookViewId="0">
      <selection activeCell="A10" sqref="A10"/>
    </sheetView>
  </sheetViews>
  <sheetFormatPr baseColWidth="10" defaultColWidth="10.83203125" defaultRowHeight="16" x14ac:dyDescent="0.2"/>
  <cols>
    <col min="1" max="1" width="4" style="3" customWidth="1"/>
    <col min="2" max="2" width="23.5" style="4" customWidth="1"/>
    <col min="3" max="4" width="20" style="4" customWidth="1"/>
    <col min="5" max="7" width="12.1640625" style="4" customWidth="1"/>
    <col min="8" max="8" width="18" style="4" customWidth="1"/>
    <col min="9" max="9" width="12.83203125" style="3" customWidth="1"/>
    <col min="10" max="10" width="49" style="3" customWidth="1"/>
    <col min="11" max="12" width="20.6640625" style="3" customWidth="1"/>
    <col min="13" max="16384" width="10.83203125" style="3"/>
  </cols>
  <sheetData>
    <row r="1" spans="2:12" ht="29" customHeight="1" x14ac:dyDescent="0.2"/>
    <row r="2" spans="2:12" ht="35" x14ac:dyDescent="0.35">
      <c r="B2" s="51" t="s">
        <v>46</v>
      </c>
      <c r="C2" s="5"/>
      <c r="D2" s="5"/>
    </row>
    <row r="3" spans="2:12" ht="13" customHeight="1" x14ac:dyDescent="0.3">
      <c r="B3" s="7"/>
      <c r="C3" s="5"/>
      <c r="D3" s="5"/>
    </row>
    <row r="4" spans="2:12" ht="22" x14ac:dyDescent="0.3">
      <c r="B4" s="11" t="s">
        <v>47</v>
      </c>
      <c r="C4"/>
      <c r="D4"/>
    </row>
    <row r="5" spans="2:12" ht="17" x14ac:dyDescent="0.25">
      <c r="B5" s="6"/>
      <c r="C5"/>
      <c r="D5"/>
    </row>
    <row r="6" spans="2:12" x14ac:dyDescent="0.2">
      <c r="B6" s="238" t="s">
        <v>48</v>
      </c>
      <c r="C6" s="238"/>
      <c r="D6" s="238"/>
      <c r="E6" s="238"/>
      <c r="F6" s="238"/>
      <c r="G6" s="238"/>
      <c r="H6" s="238"/>
      <c r="I6" s="238"/>
      <c r="J6" s="238"/>
      <c r="K6" s="238"/>
      <c r="L6" s="238"/>
    </row>
    <row r="7" spans="2:12" ht="12" customHeight="1" thickBot="1" x14ac:dyDescent="0.25"/>
    <row r="8" spans="2:12" ht="33" customHeight="1" thickBot="1" x14ac:dyDescent="0.25">
      <c r="B8" s="239" t="s">
        <v>49</v>
      </c>
      <c r="C8" s="240"/>
      <c r="D8" s="240"/>
      <c r="E8" s="240"/>
      <c r="F8" s="240"/>
      <c r="G8" s="240"/>
      <c r="H8" s="240"/>
      <c r="I8" s="241" t="s">
        <v>50</v>
      </c>
      <c r="J8" s="242"/>
      <c r="K8" s="242"/>
      <c r="L8" s="243"/>
    </row>
    <row r="9" spans="2:12" ht="56" customHeight="1" thickBot="1" x14ac:dyDescent="0.25">
      <c r="B9" s="37" t="s">
        <v>51</v>
      </c>
      <c r="C9" s="38" t="s">
        <v>52</v>
      </c>
      <c r="D9" s="38" t="s">
        <v>53</v>
      </c>
      <c r="E9" s="38" t="s">
        <v>54</v>
      </c>
      <c r="F9" s="38" t="s">
        <v>55</v>
      </c>
      <c r="G9" s="38" t="s">
        <v>56</v>
      </c>
      <c r="H9" s="39" t="s">
        <v>57</v>
      </c>
      <c r="I9" s="156" t="s">
        <v>58</v>
      </c>
      <c r="J9" s="157" t="s">
        <v>59</v>
      </c>
      <c r="K9" s="157" t="s">
        <v>60</v>
      </c>
      <c r="L9" s="158" t="s">
        <v>61</v>
      </c>
    </row>
    <row r="10" spans="2:12" ht="121" thickBot="1" x14ac:dyDescent="0.25">
      <c r="B10" s="102" t="s">
        <v>62</v>
      </c>
      <c r="C10" s="46" t="s">
        <v>63</v>
      </c>
      <c r="D10" s="46" t="s">
        <v>64</v>
      </c>
      <c r="E10" s="46" t="s">
        <v>65</v>
      </c>
      <c r="F10" s="46" t="s">
        <v>66</v>
      </c>
      <c r="G10" s="47" t="s">
        <v>67</v>
      </c>
      <c r="H10" s="48" t="s">
        <v>68</v>
      </c>
      <c r="I10" s="49" t="s">
        <v>69</v>
      </c>
      <c r="J10" s="47" t="s">
        <v>70</v>
      </c>
      <c r="K10" s="47" t="s">
        <v>71</v>
      </c>
      <c r="L10" s="47" t="s">
        <v>72</v>
      </c>
    </row>
    <row r="11" spans="2:12" ht="51" x14ac:dyDescent="0.2">
      <c r="B11" s="40" t="s">
        <v>73</v>
      </c>
      <c r="C11" s="41" t="s">
        <v>74</v>
      </c>
      <c r="D11" s="41" t="s">
        <v>75</v>
      </c>
      <c r="E11" s="41">
        <v>2019</v>
      </c>
      <c r="F11" s="41" t="s">
        <v>76</v>
      </c>
      <c r="G11" s="41">
        <v>100</v>
      </c>
      <c r="H11" s="42" t="b">
        <v>0</v>
      </c>
      <c r="I11" s="43" cm="1">
        <f t="array" ref="I11">_xldudf_CLIMATIQ_CALCULATE(B11,C11,D11,E11,F11,G11,H11)</f>
        <v>67.03</v>
      </c>
      <c r="J11" s="44"/>
      <c r="K11" s="44"/>
      <c r="L11" s="44"/>
    </row>
    <row r="12" spans="2:12" ht="34" x14ac:dyDescent="0.2">
      <c r="B12" s="20" t="s">
        <v>77</v>
      </c>
      <c r="C12" s="13"/>
      <c r="D12" s="13" t="s">
        <v>78</v>
      </c>
      <c r="E12" s="13">
        <v>2022</v>
      </c>
      <c r="F12" s="13" t="s">
        <v>79</v>
      </c>
      <c r="G12" s="13">
        <v>10</v>
      </c>
      <c r="H12" s="21" t="b">
        <v>1</v>
      </c>
      <c r="I12" s="43" cm="1">
        <f t="array" ref="I12:L12">_xldudf_CLIMATIQ_CALCULATE(B12,C12,D12,E12,F12,G12,H12)</f>
        <v>25.59</v>
      </c>
      <c r="J12" s="14" t="str">
        <v>Natural gas - 100% mineral blend</v>
      </c>
      <c r="K12" s="14" t="str">
        <v>BEIS</v>
      </c>
      <c r="L12" s="14" t="str">
        <v>eff866ad-4073-42c7-a47b-681ff9ea2b50</v>
      </c>
    </row>
    <row r="13" spans="2:12" ht="34" x14ac:dyDescent="0.2">
      <c r="B13" s="20" t="s">
        <v>80</v>
      </c>
      <c r="C13" s="13" t="s">
        <v>81</v>
      </c>
      <c r="D13" s="13" t="s">
        <v>78</v>
      </c>
      <c r="E13" s="13"/>
      <c r="F13" s="13" t="s">
        <v>82</v>
      </c>
      <c r="G13" s="13">
        <v>23</v>
      </c>
      <c r="H13" s="21" t="b">
        <v>0</v>
      </c>
      <c r="I13" s="43" cm="1">
        <f t="array" ref="I13">_xldudf_CLIMATIQ_CALCULATE(B13,C13,D13,E13,F13,G13,H13)</f>
        <v>10.29</v>
      </c>
      <c r="J13" s="14"/>
      <c r="K13" s="14"/>
      <c r="L13" s="14"/>
    </row>
    <row r="14" spans="2:12" x14ac:dyDescent="0.2">
      <c r="B14" s="20"/>
      <c r="C14" s="13"/>
      <c r="D14" s="13"/>
      <c r="E14" s="13"/>
      <c r="F14" s="13"/>
      <c r="G14" s="13"/>
      <c r="H14" s="21"/>
      <c r="I14" s="43"/>
      <c r="J14" s="14"/>
      <c r="K14" s="14"/>
      <c r="L14" s="14"/>
    </row>
    <row r="15" spans="2:12" x14ac:dyDescent="0.2">
      <c r="B15" s="20"/>
      <c r="C15" s="13"/>
      <c r="D15" s="13"/>
      <c r="E15" s="13"/>
      <c r="F15" s="13"/>
      <c r="G15" s="13"/>
      <c r="H15" s="21"/>
      <c r="I15" s="43"/>
      <c r="J15" s="14"/>
      <c r="K15" s="14"/>
      <c r="L15" s="14"/>
    </row>
    <row r="16" spans="2:12" x14ac:dyDescent="0.2">
      <c r="B16" s="20"/>
      <c r="C16" s="13"/>
      <c r="D16" s="13"/>
      <c r="E16" s="13"/>
      <c r="F16" s="13"/>
      <c r="G16" s="13"/>
      <c r="H16" s="21"/>
      <c r="I16" s="30"/>
      <c r="J16" s="14"/>
      <c r="K16" s="14"/>
      <c r="L16" s="14"/>
    </row>
    <row r="17" spans="2:12" x14ac:dyDescent="0.2">
      <c r="B17" s="22"/>
      <c r="C17" s="15"/>
      <c r="D17" s="15"/>
      <c r="E17" s="15"/>
      <c r="F17" s="15"/>
      <c r="G17" s="15"/>
      <c r="H17" s="23"/>
      <c r="I17" s="30"/>
      <c r="J17" s="14"/>
      <c r="K17" s="14"/>
      <c r="L17" s="14"/>
    </row>
    <row r="18" spans="2:12" x14ac:dyDescent="0.2">
      <c r="B18" s="22"/>
      <c r="C18" s="15"/>
      <c r="D18" s="15"/>
      <c r="E18" s="15"/>
      <c r="F18" s="15"/>
      <c r="G18" s="15"/>
      <c r="H18" s="23"/>
      <c r="I18" s="30"/>
      <c r="J18" s="14"/>
      <c r="K18" s="14"/>
      <c r="L18" s="14"/>
    </row>
    <row r="19" spans="2:12" x14ac:dyDescent="0.2">
      <c r="B19" s="24"/>
      <c r="C19" s="16"/>
      <c r="D19" s="16"/>
      <c r="E19" s="16"/>
      <c r="F19" s="16"/>
      <c r="G19" s="16"/>
      <c r="H19" s="25"/>
      <c r="I19" s="32"/>
      <c r="J19" s="17"/>
      <c r="K19" s="17"/>
      <c r="L19" s="17"/>
    </row>
    <row r="20" spans="2:12" x14ac:dyDescent="0.2">
      <c r="B20" s="24"/>
      <c r="C20" s="16"/>
      <c r="D20" s="16"/>
      <c r="E20" s="16"/>
      <c r="F20" s="16"/>
      <c r="G20" s="16"/>
      <c r="H20" s="25"/>
      <c r="I20" s="32"/>
      <c r="J20" s="17"/>
      <c r="K20" s="17"/>
      <c r="L20" s="17"/>
    </row>
    <row r="21" spans="2:12" x14ac:dyDescent="0.2">
      <c r="B21" s="24"/>
      <c r="C21" s="16"/>
      <c r="D21" s="16"/>
      <c r="E21" s="16"/>
      <c r="F21" s="16"/>
      <c r="G21" s="16"/>
      <c r="H21" s="25"/>
      <c r="I21" s="32"/>
      <c r="J21" s="17"/>
      <c r="K21" s="17"/>
      <c r="L21" s="17"/>
    </row>
    <row r="22" spans="2:12" x14ac:dyDescent="0.15">
      <c r="B22" s="26"/>
      <c r="C22" s="16"/>
      <c r="D22" s="16"/>
      <c r="E22" s="16"/>
      <c r="F22" s="16"/>
      <c r="G22" s="16"/>
      <c r="H22" s="25"/>
      <c r="I22" s="32"/>
      <c r="J22" s="17"/>
      <c r="K22" s="17"/>
      <c r="L22" s="17"/>
    </row>
    <row r="23" spans="2:12" ht="17" thickBot="1" x14ac:dyDescent="0.2">
      <c r="B23" s="27"/>
      <c r="C23" s="28"/>
      <c r="D23" s="28"/>
      <c r="E23" s="28"/>
      <c r="F23" s="28"/>
      <c r="G23" s="28"/>
      <c r="H23" s="29"/>
      <c r="I23" s="34"/>
      <c r="J23" s="35"/>
      <c r="K23" s="35"/>
      <c r="L23" s="35"/>
    </row>
    <row r="24" spans="2:12" x14ac:dyDescent="0.15">
      <c r="B24" s="9"/>
    </row>
    <row r="25" spans="2:12" x14ac:dyDescent="0.15">
      <c r="B25" s="9"/>
    </row>
    <row r="26" spans="2:12" x14ac:dyDescent="0.15">
      <c r="B26" s="9"/>
    </row>
    <row r="27" spans="2:12" x14ac:dyDescent="0.15">
      <c r="B27" s="9"/>
    </row>
  </sheetData>
  <mergeCells count="3">
    <mergeCell ref="B6:L6"/>
    <mergeCell ref="B8:H8"/>
    <mergeCell ref="I8:L8"/>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D32F5-6755-1140-89EE-6D0081FFA7BD}">
  <sheetPr>
    <tabColor theme="7" tint="0.79998168889431442"/>
  </sheetPr>
  <dimension ref="B1:L27"/>
  <sheetViews>
    <sheetView showGridLines="0" zoomScaleNormal="100" workbookViewId="0">
      <selection activeCell="A10" sqref="A10"/>
    </sheetView>
  </sheetViews>
  <sheetFormatPr baseColWidth="10" defaultColWidth="10.83203125" defaultRowHeight="16" x14ac:dyDescent="0.2"/>
  <cols>
    <col min="1" max="1" width="4" style="3" customWidth="1"/>
    <col min="2" max="3" width="23.5" style="4" customWidth="1"/>
    <col min="4" max="4" width="19.33203125" style="4" customWidth="1"/>
    <col min="5" max="6" width="18" style="4" customWidth="1"/>
    <col min="7" max="7" width="12.83203125" style="3" customWidth="1"/>
    <col min="8" max="8" width="11.83203125" style="3" customWidth="1"/>
    <col min="9" max="10" width="19.5" style="3" customWidth="1"/>
    <col min="11" max="11" width="52.83203125" style="3" customWidth="1"/>
    <col min="12" max="12" width="25.83203125" style="3" customWidth="1"/>
    <col min="13" max="16384" width="10.83203125" style="3"/>
  </cols>
  <sheetData>
    <row r="1" spans="2:12" ht="29" customHeight="1" x14ac:dyDescent="0.2"/>
    <row r="2" spans="2:12" ht="35" x14ac:dyDescent="0.35">
      <c r="B2" s="51" t="s">
        <v>83</v>
      </c>
      <c r="C2" s="5"/>
      <c r="D2" s="5"/>
    </row>
    <row r="3" spans="2:12" ht="13" customHeight="1" x14ac:dyDescent="0.3">
      <c r="B3" s="7"/>
      <c r="C3" s="5"/>
      <c r="D3" s="5"/>
    </row>
    <row r="4" spans="2:12" ht="22" x14ac:dyDescent="0.3">
      <c r="B4" s="11" t="s">
        <v>84</v>
      </c>
      <c r="C4"/>
      <c r="D4"/>
    </row>
    <row r="5" spans="2:12" ht="17" x14ac:dyDescent="0.25">
      <c r="B5" s="6"/>
      <c r="C5"/>
      <c r="D5"/>
    </row>
    <row r="6" spans="2:12" ht="40" customHeight="1" x14ac:dyDescent="0.2">
      <c r="B6" s="238" t="s">
        <v>85</v>
      </c>
      <c r="C6" s="238"/>
      <c r="D6" s="238"/>
      <c r="E6" s="238"/>
      <c r="F6" s="238"/>
      <c r="G6" s="238"/>
      <c r="H6" s="238"/>
      <c r="I6" s="238"/>
      <c r="J6" s="238"/>
      <c r="K6" s="238"/>
    </row>
    <row r="7" spans="2:12" ht="12" customHeight="1" thickBot="1" x14ac:dyDescent="0.25"/>
    <row r="8" spans="2:12" ht="33" customHeight="1" x14ac:dyDescent="0.2">
      <c r="B8" s="239" t="s">
        <v>49</v>
      </c>
      <c r="C8" s="240"/>
      <c r="D8" s="240"/>
      <c r="E8" s="240"/>
      <c r="F8" s="240"/>
      <c r="G8" s="244" t="s">
        <v>50</v>
      </c>
      <c r="H8" s="245"/>
      <c r="I8" s="245"/>
      <c r="J8" s="245"/>
      <c r="K8" s="245"/>
      <c r="L8" s="246"/>
    </row>
    <row r="9" spans="2:12" ht="52" thickBot="1" x14ac:dyDescent="0.25">
      <c r="B9" s="19" t="s">
        <v>86</v>
      </c>
      <c r="C9" s="10" t="s">
        <v>87</v>
      </c>
      <c r="D9" s="10" t="s">
        <v>88</v>
      </c>
      <c r="E9" s="10" t="s">
        <v>54</v>
      </c>
      <c r="F9" s="96" t="s">
        <v>57</v>
      </c>
      <c r="G9" s="97" t="s">
        <v>89</v>
      </c>
      <c r="H9" s="98" t="s">
        <v>90</v>
      </c>
      <c r="I9" s="98" t="s">
        <v>91</v>
      </c>
      <c r="J9" s="98" t="s">
        <v>92</v>
      </c>
      <c r="K9" s="98" t="s">
        <v>93</v>
      </c>
      <c r="L9" s="99" t="s">
        <v>94</v>
      </c>
    </row>
    <row r="10" spans="2:12" ht="76" thickBot="1" x14ac:dyDescent="0.25">
      <c r="B10" s="247" t="s">
        <v>95</v>
      </c>
      <c r="C10" s="248"/>
      <c r="D10" s="101" t="s">
        <v>96</v>
      </c>
      <c r="E10" s="46" t="s">
        <v>97</v>
      </c>
      <c r="F10" s="94" t="s">
        <v>68</v>
      </c>
      <c r="G10" s="49" t="s">
        <v>69</v>
      </c>
      <c r="H10" s="47" t="s">
        <v>98</v>
      </c>
      <c r="I10" s="47" t="s">
        <v>99</v>
      </c>
      <c r="J10" s="47" t="s">
        <v>100</v>
      </c>
      <c r="K10" s="47" t="s">
        <v>101</v>
      </c>
      <c r="L10" s="50" t="s">
        <v>102</v>
      </c>
    </row>
    <row r="11" spans="2:12" ht="34" x14ac:dyDescent="0.2">
      <c r="B11" s="40" t="s">
        <v>103</v>
      </c>
      <c r="C11" s="41" t="s">
        <v>104</v>
      </c>
      <c r="D11" s="41" t="s">
        <v>105</v>
      </c>
      <c r="E11" s="41">
        <v>2020</v>
      </c>
      <c r="F11" s="95" t="b">
        <v>1</v>
      </c>
      <c r="G11" s="43" cm="1">
        <f t="array" ref="G11:L11">_xldudf_CLIMATIQ_CALCULATE_TRAVEL_AIR(B11,C11,D11,E11,F11)</f>
        <v>1104</v>
      </c>
      <c r="H11" s="44">
        <v>6728</v>
      </c>
      <c r="I11" s="44">
        <v>994.9</v>
      </c>
      <c r="J11" s="44">
        <v>108.9</v>
      </c>
      <c r="K11" s="44" t="str">
        <v>International long-haul flight economy - with RF effect, 2021, United Kingdom, BEIS</v>
      </c>
      <c r="L11" s="45" t="str">
        <v xml:space="preserve">Notices: </v>
      </c>
    </row>
    <row r="12" spans="2:12" ht="34" x14ac:dyDescent="0.2">
      <c r="B12" s="20" t="s">
        <v>106</v>
      </c>
      <c r="C12" s="13" t="s">
        <v>107</v>
      </c>
      <c r="D12" s="13"/>
      <c r="E12" s="13"/>
      <c r="F12" s="62"/>
      <c r="G12" s="43" cm="1">
        <f t="array" ref="G12">_xldudf_CLIMATIQ_CALCULATE_TRAVEL_AIR(B12,C12,D12,E12,F12)</f>
        <v>0</v>
      </c>
      <c r="H12" s="14"/>
      <c r="I12" s="14"/>
      <c r="J12" s="14"/>
      <c r="K12" s="14"/>
      <c r="L12" s="31"/>
    </row>
    <row r="13" spans="2:12" ht="34" x14ac:dyDescent="0.2">
      <c r="B13" s="20" t="s">
        <v>108</v>
      </c>
      <c r="C13" s="13" t="s">
        <v>106</v>
      </c>
      <c r="D13" s="13"/>
      <c r="E13" s="13">
        <v>2022</v>
      </c>
      <c r="F13" s="62" t="b">
        <v>0</v>
      </c>
      <c r="G13" s="43" cm="1">
        <f t="array" ref="G13">_xldudf_CLIMATIQ_CALCULATE_TRAVEL_AIR(B13,C13,D13,E13,F13)</f>
        <v>335.4</v>
      </c>
      <c r="H13" s="14"/>
      <c r="I13" s="14"/>
      <c r="J13" s="14"/>
      <c r="K13" s="14"/>
      <c r="L13" s="31"/>
    </row>
    <row r="14" spans="2:12" ht="34" x14ac:dyDescent="0.2">
      <c r="B14" s="20" t="s">
        <v>109</v>
      </c>
      <c r="C14" s="13" t="s">
        <v>110</v>
      </c>
      <c r="D14" s="13"/>
      <c r="E14" s="13"/>
      <c r="F14" s="62"/>
      <c r="G14" s="43" cm="1">
        <f t="array" ref="G14">_xldudf_CLIMATIQ_CALCULATE_TRAVEL_AIR(B14,C14,D14,E14,F14)</f>
        <v>218.8</v>
      </c>
      <c r="H14" s="14"/>
      <c r="I14" s="14"/>
      <c r="J14" s="14"/>
      <c r="K14" s="14"/>
      <c r="L14" s="31"/>
    </row>
    <row r="15" spans="2:12" ht="34" x14ac:dyDescent="0.2">
      <c r="B15" s="20" t="s">
        <v>111</v>
      </c>
      <c r="C15" s="13" t="s">
        <v>112</v>
      </c>
      <c r="D15" s="13" t="s">
        <v>113</v>
      </c>
      <c r="E15" s="13">
        <v>2021</v>
      </c>
      <c r="F15" s="62" t="b">
        <v>1</v>
      </c>
      <c r="G15" s="43" cm="1">
        <f t="array" ref="G15:L15">_xldudf_CLIMATIQ_CALCULATE_TRAVEL_AIR(B15,C15,D15,E15,F15)</f>
        <v>432.2</v>
      </c>
      <c r="H15" s="14">
        <v>1720</v>
      </c>
      <c r="I15" s="14">
        <v>389.5</v>
      </c>
      <c r="J15" s="14">
        <v>42.65</v>
      </c>
      <c r="K15" s="14" t="str">
        <v>International short-haul flight business - with RF effect, 2021, United Kingdom, BEIS</v>
      </c>
      <c r="L15" s="31" t="str">
        <v xml:space="preserve">Notices: </v>
      </c>
    </row>
    <row r="16" spans="2:12" ht="34" x14ac:dyDescent="0.2">
      <c r="B16" s="20" t="s">
        <v>114</v>
      </c>
      <c r="C16" s="13" t="s">
        <v>115</v>
      </c>
      <c r="D16" s="13"/>
      <c r="E16" s="13"/>
      <c r="F16" s="62"/>
      <c r="G16" s="43" cm="1">
        <f t="array" ref="G16">_xldudf_CLIMATIQ_CALCULATE_TRAVEL_AIR(B16,C16,D16,E16,F16)</f>
        <v>200.7</v>
      </c>
      <c r="H16" s="14"/>
      <c r="I16" s="14"/>
      <c r="J16" s="14"/>
      <c r="K16" s="14"/>
      <c r="L16" s="31"/>
    </row>
    <row r="17" spans="2:12" ht="34" x14ac:dyDescent="0.2">
      <c r="B17" s="22" t="s">
        <v>116</v>
      </c>
      <c r="C17" s="15" t="s">
        <v>117</v>
      </c>
      <c r="D17" s="15"/>
      <c r="E17" s="15"/>
      <c r="F17" s="63"/>
      <c r="G17" s="43" cm="1">
        <f t="array" ref="G17">_xldudf_CLIMATIQ_CALCULATE_TRAVEL_AIR(B17,C17,D17,E17,F17)</f>
        <v>2941</v>
      </c>
      <c r="H17" s="14"/>
      <c r="I17" s="14"/>
      <c r="J17" s="14"/>
      <c r="K17" s="14"/>
      <c r="L17" s="31"/>
    </row>
    <row r="18" spans="2:12" ht="34" x14ac:dyDescent="0.2">
      <c r="B18" s="20" t="s">
        <v>111</v>
      </c>
      <c r="C18" s="41" t="s">
        <v>104</v>
      </c>
      <c r="D18" s="41"/>
      <c r="E18" s="15"/>
      <c r="F18" s="62" t="b">
        <v>1</v>
      </c>
      <c r="G18" s="43" cm="1">
        <f t="array" ref="G18:L18">_xldudf_CLIMATIQ_CALCULATE_TRAVEL_AIR(B18,C18,D18,E18,F18)</f>
        <v>767.2</v>
      </c>
      <c r="H18" s="14">
        <v>3675</v>
      </c>
      <c r="I18" s="14">
        <v>683.2</v>
      </c>
      <c r="J18" s="14">
        <v>84.01</v>
      </c>
      <c r="K18" s="14" t="str">
        <v>International short-haul flight - with RF effect, 2023, United Kingdom, BEIS</v>
      </c>
      <c r="L18" s="31" t="str">
        <v xml:space="preserve">Notices: </v>
      </c>
    </row>
    <row r="19" spans="2:12" x14ac:dyDescent="0.2">
      <c r="B19" s="24"/>
      <c r="C19" s="16"/>
      <c r="D19" s="16"/>
      <c r="E19" s="16"/>
      <c r="F19" s="64"/>
      <c r="G19" s="32"/>
      <c r="H19" s="17"/>
      <c r="I19" s="17"/>
      <c r="J19" s="17"/>
      <c r="K19" s="17"/>
      <c r="L19" s="33"/>
    </row>
    <row r="20" spans="2:12" x14ac:dyDescent="0.2">
      <c r="B20" s="24"/>
      <c r="C20" s="16"/>
      <c r="D20" s="16"/>
      <c r="E20" s="16"/>
      <c r="F20" s="64"/>
      <c r="G20" s="32"/>
      <c r="H20" s="17"/>
      <c r="I20" s="17"/>
      <c r="J20" s="17"/>
      <c r="K20" s="17"/>
      <c r="L20" s="33"/>
    </row>
    <row r="21" spans="2:12" x14ac:dyDescent="0.2">
      <c r="B21" s="24"/>
      <c r="C21" s="16"/>
      <c r="D21" s="16"/>
      <c r="E21" s="16"/>
      <c r="F21" s="64"/>
      <c r="G21" s="32"/>
      <c r="H21" s="17"/>
      <c r="I21" s="17"/>
      <c r="J21" s="17"/>
      <c r="K21" s="17"/>
      <c r="L21" s="33"/>
    </row>
    <row r="22" spans="2:12" x14ac:dyDescent="0.15">
      <c r="B22" s="26"/>
      <c r="C22" s="16"/>
      <c r="D22" s="16"/>
      <c r="E22" s="16"/>
      <c r="F22" s="64"/>
      <c r="G22" s="32"/>
      <c r="H22" s="17"/>
      <c r="I22" s="17"/>
      <c r="J22" s="17"/>
      <c r="K22" s="17"/>
      <c r="L22" s="33"/>
    </row>
    <row r="23" spans="2:12" ht="17" thickBot="1" x14ac:dyDescent="0.2">
      <c r="B23" s="27"/>
      <c r="C23" s="28"/>
      <c r="D23" s="28"/>
      <c r="E23" s="28"/>
      <c r="F23" s="65"/>
      <c r="G23" s="34"/>
      <c r="H23" s="35"/>
      <c r="I23" s="35"/>
      <c r="J23" s="35"/>
      <c r="K23" s="35"/>
      <c r="L23" s="36"/>
    </row>
    <row r="24" spans="2:12" x14ac:dyDescent="0.15">
      <c r="B24" s="9"/>
    </row>
    <row r="25" spans="2:12" x14ac:dyDescent="0.15">
      <c r="B25" s="9"/>
    </row>
    <row r="26" spans="2:12" x14ac:dyDescent="0.15">
      <c r="B26" s="9"/>
    </row>
    <row r="27" spans="2:12" x14ac:dyDescent="0.15">
      <c r="B27" s="9"/>
    </row>
  </sheetData>
  <mergeCells count="4">
    <mergeCell ref="B6:K6"/>
    <mergeCell ref="B8:F8"/>
    <mergeCell ref="G8:L8"/>
    <mergeCell ref="B10:C10"/>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F9697-97D1-8E42-B05F-9BDAFCA7BBA7}">
  <sheetPr>
    <tabColor theme="7" tint="0.79998168889431442"/>
  </sheetPr>
  <dimension ref="B1:K27"/>
  <sheetViews>
    <sheetView showGridLines="0" topLeftCell="A12" zoomScaleNormal="100" workbookViewId="0">
      <selection activeCell="A10" sqref="A10"/>
    </sheetView>
  </sheetViews>
  <sheetFormatPr baseColWidth="10" defaultColWidth="10.83203125" defaultRowHeight="16" x14ac:dyDescent="0.2"/>
  <cols>
    <col min="1" max="1" width="4" style="3" customWidth="1"/>
    <col min="2" max="3" width="23.5" style="4" customWidth="1"/>
    <col min="4" max="5" width="18" style="4" customWidth="1"/>
    <col min="6" max="6" width="12.83203125" style="3" customWidth="1"/>
    <col min="7" max="7" width="11.83203125" style="3" customWidth="1"/>
    <col min="8" max="9" width="19.5" style="3" customWidth="1"/>
    <col min="10" max="10" width="52.83203125" style="3" customWidth="1"/>
    <col min="11" max="11" width="25.83203125" style="3" customWidth="1"/>
    <col min="12" max="16384" width="10.83203125" style="3"/>
  </cols>
  <sheetData>
    <row r="1" spans="2:11" ht="29" customHeight="1" x14ac:dyDescent="0.2"/>
    <row r="2" spans="2:11" ht="35" x14ac:dyDescent="0.35">
      <c r="B2" s="51" t="s">
        <v>118</v>
      </c>
      <c r="C2" s="5"/>
    </row>
    <row r="3" spans="2:11" ht="13" customHeight="1" x14ac:dyDescent="0.3">
      <c r="B3" s="7"/>
      <c r="C3" s="5"/>
    </row>
    <row r="4" spans="2:11" ht="22" x14ac:dyDescent="0.3">
      <c r="B4" s="11" t="s">
        <v>119</v>
      </c>
      <c r="C4"/>
    </row>
    <row r="5" spans="2:11" ht="17" x14ac:dyDescent="0.25">
      <c r="B5" s="6"/>
      <c r="C5"/>
    </row>
    <row r="6" spans="2:11" ht="50" customHeight="1" x14ac:dyDescent="0.2">
      <c r="B6" s="238" t="s">
        <v>120</v>
      </c>
      <c r="C6" s="238"/>
      <c r="D6" s="238"/>
      <c r="E6" s="238"/>
      <c r="F6" s="238"/>
      <c r="G6" s="238"/>
      <c r="H6" s="238"/>
      <c r="I6" s="238"/>
      <c r="J6" s="238"/>
    </row>
    <row r="7" spans="2:11" ht="12" customHeight="1" thickBot="1" x14ac:dyDescent="0.25"/>
    <row r="8" spans="2:11" ht="33" customHeight="1" x14ac:dyDescent="0.2">
      <c r="B8" s="239" t="s">
        <v>49</v>
      </c>
      <c r="C8" s="240"/>
      <c r="D8" s="240"/>
      <c r="E8" s="240"/>
      <c r="F8" s="244" t="s">
        <v>50</v>
      </c>
      <c r="G8" s="245"/>
      <c r="H8" s="245"/>
      <c r="I8" s="245"/>
      <c r="J8" s="245"/>
      <c r="K8" s="246"/>
    </row>
    <row r="9" spans="2:11" ht="52" thickBot="1" x14ac:dyDescent="0.25">
      <c r="B9" s="19" t="s">
        <v>86</v>
      </c>
      <c r="C9" s="10" t="s">
        <v>87</v>
      </c>
      <c r="D9" s="10" t="s">
        <v>54</v>
      </c>
      <c r="E9" s="96" t="s">
        <v>57</v>
      </c>
      <c r="F9" s="97" t="s">
        <v>89</v>
      </c>
      <c r="G9" s="98" t="s">
        <v>90</v>
      </c>
      <c r="H9" s="98" t="s">
        <v>91</v>
      </c>
      <c r="I9" s="98" t="s">
        <v>92</v>
      </c>
      <c r="J9" s="98" t="s">
        <v>93</v>
      </c>
      <c r="K9" s="99" t="s">
        <v>94</v>
      </c>
    </row>
    <row r="10" spans="2:11" ht="76" thickBot="1" x14ac:dyDescent="0.25">
      <c r="B10" s="247" t="s">
        <v>95</v>
      </c>
      <c r="C10" s="248"/>
      <c r="D10" s="46" t="s">
        <v>97</v>
      </c>
      <c r="E10" s="94" t="s">
        <v>68</v>
      </c>
      <c r="F10" s="49" t="s">
        <v>69</v>
      </c>
      <c r="G10" s="47" t="s">
        <v>98</v>
      </c>
      <c r="H10" s="47" t="s">
        <v>99</v>
      </c>
      <c r="I10" s="47" t="s">
        <v>100</v>
      </c>
      <c r="J10" s="47" t="s">
        <v>101</v>
      </c>
      <c r="K10" s="50" t="s">
        <v>102</v>
      </c>
    </row>
    <row r="11" spans="2:11" ht="34" x14ac:dyDescent="0.2">
      <c r="B11" s="40" t="s">
        <v>121</v>
      </c>
      <c r="C11" s="41" t="s">
        <v>104</v>
      </c>
      <c r="D11" s="41">
        <v>2020</v>
      </c>
      <c r="E11" s="95"/>
      <c r="F11" s="43" cm="1">
        <f t="array" ref="F11">_xldudf_CLIMATIQ_CALCULATE_TRAVEL_RAIL(B11,C11,D11,E11)</f>
        <v>146.19999999999999</v>
      </c>
      <c r="G11" s="44"/>
      <c r="H11" s="44"/>
      <c r="I11" s="44"/>
      <c r="J11" s="44"/>
      <c r="K11" s="45"/>
    </row>
    <row r="12" spans="2:11" ht="34" x14ac:dyDescent="0.2">
      <c r="B12" s="20" t="s">
        <v>106</v>
      </c>
      <c r="C12" s="13" t="s">
        <v>107</v>
      </c>
      <c r="D12" s="13"/>
      <c r="E12" s="62" t="b">
        <v>1</v>
      </c>
      <c r="F12" s="43" cm="1">
        <f t="array" ref="F12:K12">_xldudf_CLIMATIQ_CALCULATE_TRAVEL_RAIL(B12,C12,D12,E12)</f>
        <v>1.389E-2</v>
      </c>
      <c r="G12" s="14">
        <v>0.66500000000000004</v>
      </c>
      <c r="H12" s="14">
        <v>1.125E-2</v>
      </c>
      <c r="I12" s="14">
        <v>2.6410000000000001E-3</v>
      </c>
      <c r="J12" s="14" t="str">
        <v>Diesel (100% mineral diesel), 2023, United Kingdom, BEIS</v>
      </c>
      <c r="K12" s="31" t="str">
        <v xml:space="preserve">Notices: </v>
      </c>
    </row>
    <row r="13" spans="2:11" ht="34" x14ac:dyDescent="0.2">
      <c r="B13" s="20" t="s">
        <v>108</v>
      </c>
      <c r="C13" s="13" t="s">
        <v>106</v>
      </c>
      <c r="D13" s="13">
        <v>2022</v>
      </c>
      <c r="E13" s="62" t="b">
        <v>0</v>
      </c>
      <c r="F13" s="43" cm="1">
        <f t="array" ref="F13">_xldudf_CLIMATIQ_CALCULATE_TRAVEL_RAIL(B13,C13,D13,E13)</f>
        <v>55.92</v>
      </c>
      <c r="G13" s="14"/>
      <c r="H13" s="14"/>
      <c r="I13" s="14"/>
      <c r="J13" s="14"/>
      <c r="K13" s="31"/>
    </row>
    <row r="14" spans="2:11" ht="34" x14ac:dyDescent="0.2">
      <c r="B14" s="20" t="s">
        <v>109</v>
      </c>
      <c r="C14" s="13" t="s">
        <v>110</v>
      </c>
      <c r="D14" s="13"/>
      <c r="E14" s="62"/>
      <c r="F14" s="43" cm="1">
        <f t="array" ref="F14">_xldudf_CLIMATIQ_CALCULATE_TRAVEL_RAIL(B14,C14,D14,E14)</f>
        <v>16.96</v>
      </c>
      <c r="G14" s="14"/>
      <c r="H14" s="14"/>
      <c r="I14" s="14"/>
      <c r="J14" s="14"/>
      <c r="K14" s="31"/>
    </row>
    <row r="15" spans="2:11" ht="34" x14ac:dyDescent="0.2">
      <c r="B15" s="20" t="s">
        <v>111</v>
      </c>
      <c r="C15" s="13" t="s">
        <v>112</v>
      </c>
      <c r="D15" s="13">
        <v>2021</v>
      </c>
      <c r="E15" s="62"/>
      <c r="F15" s="43" cm="1">
        <f t="array" ref="F15">_xldudf_CLIMATIQ_CALCULATE_TRAVEL_RAIL(B15,C15,D15,E15)</f>
        <v>184.3</v>
      </c>
      <c r="G15" s="14"/>
      <c r="H15" s="14"/>
      <c r="I15" s="14"/>
      <c r="J15" s="14"/>
      <c r="K15" s="31"/>
    </row>
    <row r="16" spans="2:11" ht="34" x14ac:dyDescent="0.2">
      <c r="B16" s="20" t="s">
        <v>114</v>
      </c>
      <c r="C16" s="13" t="s">
        <v>109</v>
      </c>
      <c r="D16" s="13"/>
      <c r="E16" s="62"/>
      <c r="F16" s="43" cm="1">
        <f t="array" ref="F16">_xldudf_CLIMATIQ_CALCULATE_TRAVEL_RAIL(B16,C16,D16,E16)</f>
        <v>20.53</v>
      </c>
      <c r="G16" s="14"/>
      <c r="H16" s="14"/>
      <c r="I16" s="14"/>
      <c r="J16" s="14"/>
      <c r="K16" s="31"/>
    </row>
    <row r="17" spans="2:11" ht="34" x14ac:dyDescent="0.2">
      <c r="B17" s="22" t="s">
        <v>116</v>
      </c>
      <c r="C17" s="15" t="s">
        <v>117</v>
      </c>
      <c r="D17" s="15"/>
      <c r="E17" s="63"/>
      <c r="F17" s="100" t="str" cm="1">
        <f t="array" ref="F17">_xldudf_CLIMATIQ_CALCULATE_TRAVEL_RAIL(B17,C17,D17,E17)</f>
        <v>Could not find route</v>
      </c>
      <c r="G17" s="14"/>
      <c r="H17" s="14"/>
      <c r="I17" s="14"/>
      <c r="J17" s="14"/>
      <c r="K17" s="31"/>
    </row>
    <row r="18" spans="2:11" ht="34" x14ac:dyDescent="0.2">
      <c r="B18" s="20" t="s">
        <v>111</v>
      </c>
      <c r="C18" s="41" t="s">
        <v>104</v>
      </c>
      <c r="D18" s="15"/>
      <c r="E18" s="62" t="b">
        <v>1</v>
      </c>
      <c r="F18" s="43" cm="1">
        <f t="array" ref="F18:K18">_xldudf_CLIMATIQ_CALCULATE_TRAVEL_RAIL(B18,C18,D18,E18)</f>
        <v>424.2</v>
      </c>
      <c r="G18" s="14">
        <v>4796</v>
      </c>
      <c r="H18" s="14">
        <v>339.5</v>
      </c>
      <c r="I18" s="14">
        <v>84.68</v>
      </c>
      <c r="J18" s="14" t="str">
        <v>Intercity Rail - National Average, 2024, United States of America (the), EPA</v>
      </c>
      <c r="K18" s="31" t="str">
        <v xml:space="preserve">Notices: </v>
      </c>
    </row>
    <row r="19" spans="2:11" x14ac:dyDescent="0.2">
      <c r="B19" s="24"/>
      <c r="C19" s="16"/>
      <c r="D19" s="16"/>
      <c r="E19" s="64"/>
      <c r="F19" s="32"/>
      <c r="G19" s="17"/>
      <c r="H19" s="17"/>
      <c r="I19" s="17"/>
      <c r="J19" s="17"/>
      <c r="K19" s="33"/>
    </row>
    <row r="20" spans="2:11" x14ac:dyDescent="0.2">
      <c r="B20" s="24"/>
      <c r="C20" s="16"/>
      <c r="D20" s="16"/>
      <c r="E20" s="64"/>
      <c r="F20" s="32"/>
      <c r="G20" s="17"/>
      <c r="H20" s="17"/>
      <c r="I20" s="17"/>
      <c r="J20" s="17"/>
      <c r="K20" s="33"/>
    </row>
    <row r="21" spans="2:11" x14ac:dyDescent="0.2">
      <c r="B21" s="24"/>
      <c r="C21" s="16"/>
      <c r="D21" s="16"/>
      <c r="E21" s="64"/>
      <c r="F21" s="32"/>
      <c r="G21" s="17"/>
      <c r="H21" s="17"/>
      <c r="I21" s="17"/>
      <c r="J21" s="17"/>
      <c r="K21" s="33"/>
    </row>
    <row r="22" spans="2:11" x14ac:dyDescent="0.15">
      <c r="B22" s="26"/>
      <c r="C22" s="16"/>
      <c r="D22" s="16"/>
      <c r="E22" s="64"/>
      <c r="F22" s="32"/>
      <c r="G22" s="17"/>
      <c r="H22" s="17"/>
      <c r="I22" s="17"/>
      <c r="J22" s="17"/>
      <c r="K22" s="33"/>
    </row>
    <row r="23" spans="2:11" ht="17" thickBot="1" x14ac:dyDescent="0.2">
      <c r="B23" s="27"/>
      <c r="C23" s="28"/>
      <c r="D23" s="28"/>
      <c r="E23" s="65"/>
      <c r="F23" s="34"/>
      <c r="G23" s="35"/>
      <c r="H23" s="35"/>
      <c r="I23" s="35"/>
      <c r="J23" s="35"/>
      <c r="K23" s="36"/>
    </row>
    <row r="24" spans="2:11" x14ac:dyDescent="0.15">
      <c r="B24" s="9"/>
    </row>
    <row r="25" spans="2:11" x14ac:dyDescent="0.15">
      <c r="B25" s="9"/>
    </row>
    <row r="26" spans="2:11" x14ac:dyDescent="0.15">
      <c r="B26" s="9"/>
    </row>
    <row r="27" spans="2:11" x14ac:dyDescent="0.15">
      <c r="B27" s="9"/>
    </row>
  </sheetData>
  <mergeCells count="4">
    <mergeCell ref="B6:J6"/>
    <mergeCell ref="B8:E8"/>
    <mergeCell ref="F8:K8"/>
    <mergeCell ref="B10:C10"/>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E24A6-7211-584A-ADD8-524A16880093}">
  <sheetPr>
    <tabColor theme="7" tint="0.79998168889431442"/>
  </sheetPr>
  <dimension ref="B1:M27"/>
  <sheetViews>
    <sheetView showGridLines="0" topLeftCell="A12" zoomScaleNormal="100" workbookViewId="0">
      <selection activeCell="A10" sqref="A10"/>
    </sheetView>
  </sheetViews>
  <sheetFormatPr baseColWidth="10" defaultColWidth="10.83203125" defaultRowHeight="16" x14ac:dyDescent="0.2"/>
  <cols>
    <col min="1" max="1" width="4" style="3" customWidth="1"/>
    <col min="2" max="3" width="23.5" style="4" customWidth="1"/>
    <col min="4" max="4" width="18.6640625" style="4" customWidth="1"/>
    <col min="5" max="5" width="20.33203125" style="4" customWidth="1"/>
    <col min="6" max="7" width="18" style="4" customWidth="1"/>
    <col min="8" max="8" width="12.83203125" style="3" customWidth="1"/>
    <col min="9" max="9" width="11.83203125" style="3" customWidth="1"/>
    <col min="10" max="11" width="19.5" style="3" customWidth="1"/>
    <col min="12" max="12" width="52.83203125" style="3" customWidth="1"/>
    <col min="13" max="13" width="25.83203125" style="3" customWidth="1"/>
    <col min="14" max="16384" width="10.83203125" style="3"/>
  </cols>
  <sheetData>
    <row r="1" spans="2:13" ht="29" customHeight="1" x14ac:dyDescent="0.2"/>
    <row r="2" spans="2:13" ht="35" x14ac:dyDescent="0.35">
      <c r="B2" s="51" t="s">
        <v>122</v>
      </c>
      <c r="C2" s="5"/>
      <c r="D2" s="5"/>
    </row>
    <row r="3" spans="2:13" ht="13" customHeight="1" x14ac:dyDescent="0.3">
      <c r="B3" s="7"/>
      <c r="C3" s="5"/>
      <c r="D3" s="5"/>
    </row>
    <row r="4" spans="2:13" ht="22" x14ac:dyDescent="0.3">
      <c r="B4" s="11" t="s">
        <v>123</v>
      </c>
      <c r="C4"/>
      <c r="D4"/>
    </row>
    <row r="5" spans="2:13" ht="17" x14ac:dyDescent="0.25">
      <c r="B5" s="6"/>
      <c r="C5"/>
      <c r="D5"/>
    </row>
    <row r="6" spans="2:13" ht="42" customHeight="1" x14ac:dyDescent="0.2">
      <c r="B6" s="238" t="s">
        <v>124</v>
      </c>
      <c r="C6" s="238"/>
      <c r="D6" s="238"/>
      <c r="E6" s="238"/>
      <c r="F6" s="238"/>
      <c r="G6" s="238"/>
      <c r="H6" s="238"/>
      <c r="I6" s="238"/>
      <c r="J6" s="238"/>
      <c r="K6" s="238"/>
      <c r="L6" s="238"/>
    </row>
    <row r="7" spans="2:13" ht="12" customHeight="1" thickBot="1" x14ac:dyDescent="0.25"/>
    <row r="8" spans="2:13" ht="33" customHeight="1" x14ac:dyDescent="0.2">
      <c r="B8" s="239" t="s">
        <v>49</v>
      </c>
      <c r="C8" s="240"/>
      <c r="D8" s="240"/>
      <c r="E8" s="240"/>
      <c r="F8" s="240"/>
      <c r="G8" s="240"/>
      <c r="H8" s="244" t="s">
        <v>50</v>
      </c>
      <c r="I8" s="245"/>
      <c r="J8" s="245"/>
      <c r="K8" s="245"/>
      <c r="L8" s="245"/>
      <c r="M8" s="246"/>
    </row>
    <row r="9" spans="2:13" ht="52" thickBot="1" x14ac:dyDescent="0.25">
      <c r="B9" s="19" t="s">
        <v>86</v>
      </c>
      <c r="C9" s="10" t="s">
        <v>87</v>
      </c>
      <c r="D9" s="10" t="s">
        <v>125</v>
      </c>
      <c r="E9" s="10" t="s">
        <v>126</v>
      </c>
      <c r="F9" s="10" t="s">
        <v>54</v>
      </c>
      <c r="G9" s="96" t="s">
        <v>57</v>
      </c>
      <c r="H9" s="97" t="s">
        <v>89</v>
      </c>
      <c r="I9" s="98" t="s">
        <v>90</v>
      </c>
      <c r="J9" s="98" t="s">
        <v>91</v>
      </c>
      <c r="K9" s="98" t="s">
        <v>92</v>
      </c>
      <c r="L9" s="98" t="s">
        <v>93</v>
      </c>
      <c r="M9" s="99" t="s">
        <v>94</v>
      </c>
    </row>
    <row r="10" spans="2:13" ht="76" thickBot="1" x14ac:dyDescent="0.25">
      <c r="B10" s="247" t="s">
        <v>95</v>
      </c>
      <c r="C10" s="248"/>
      <c r="D10" s="46" t="s">
        <v>127</v>
      </c>
      <c r="E10" s="46" t="s">
        <v>128</v>
      </c>
      <c r="F10" s="46" t="s">
        <v>97</v>
      </c>
      <c r="G10" s="94" t="s">
        <v>68</v>
      </c>
      <c r="H10" s="49" t="s">
        <v>69</v>
      </c>
      <c r="I10" s="47" t="s">
        <v>98</v>
      </c>
      <c r="J10" s="47" t="s">
        <v>99</v>
      </c>
      <c r="K10" s="47" t="s">
        <v>100</v>
      </c>
      <c r="L10" s="47" t="s">
        <v>101</v>
      </c>
      <c r="M10" s="50" t="s">
        <v>129</v>
      </c>
    </row>
    <row r="11" spans="2:13" ht="34" x14ac:dyDescent="0.2">
      <c r="B11" s="40" t="s">
        <v>121</v>
      </c>
      <c r="C11" s="41" t="s">
        <v>104</v>
      </c>
      <c r="D11" s="41" t="s">
        <v>130</v>
      </c>
      <c r="E11" s="41" t="s">
        <v>131</v>
      </c>
      <c r="F11" s="41"/>
      <c r="G11" s="95"/>
      <c r="H11" s="43" cm="1">
        <f t="array" ref="H11">_xldudf_CLIMATIQ_CALCULATE_TRAVEL_ROAD(B11,C11,D11,E11,F11,G11)</f>
        <v>359.9</v>
      </c>
      <c r="I11" s="44"/>
      <c r="J11" s="44"/>
      <c r="K11" s="44"/>
      <c r="L11" s="44"/>
      <c r="M11" s="45"/>
    </row>
    <row r="12" spans="2:13" ht="51" x14ac:dyDescent="0.2">
      <c r="B12" s="20" t="s">
        <v>106</v>
      </c>
      <c r="C12" s="13" t="s">
        <v>107</v>
      </c>
      <c r="D12" s="13" t="s">
        <v>132</v>
      </c>
      <c r="E12" s="13" t="s">
        <v>133</v>
      </c>
      <c r="F12" s="13"/>
      <c r="G12" s="62" t="b">
        <v>1</v>
      </c>
      <c r="H12" s="30" cm="1">
        <f t="array" ref="H12:M12">_xldudf_CLIMATIQ_CALCULATE_TRAVEL_ROAD(B12,C12,D12,E12,F12,G12)</f>
        <v>0.2293</v>
      </c>
      <c r="I12" s="14">
        <v>0.81200000000000006</v>
      </c>
      <c r="J12" s="14">
        <v>0.1825</v>
      </c>
      <c r="K12" s="14">
        <v>4.6800000000000001E-2</v>
      </c>
      <c r="L12" s="14" t="str">
        <v>Car (large) - Passenger vehicles, 2024, United Kingdom, BEIS; Car (large) - Passenger vehicles &amp; travel land, 2024, United Kingdom, BEIS</v>
      </c>
      <c r="M12" s="31" t="str">
        <v xml:space="preserve">Notices: </v>
      </c>
    </row>
    <row r="13" spans="2:13" ht="34" x14ac:dyDescent="0.2">
      <c r="B13" s="20" t="s">
        <v>108</v>
      </c>
      <c r="C13" s="13" t="s">
        <v>106</v>
      </c>
      <c r="D13" s="13" t="s">
        <v>132</v>
      </c>
      <c r="E13" s="13" t="s">
        <v>134</v>
      </c>
      <c r="F13" s="13">
        <v>2022</v>
      </c>
      <c r="G13" s="62" t="b">
        <v>0</v>
      </c>
      <c r="H13" s="30" cm="1">
        <f t="array" ref="H13">_xldudf_CLIMATIQ_CALCULATE_TRAVEL_ROAD(B13,C13,D13,E13,F13,G13)</f>
        <v>760.4</v>
      </c>
      <c r="I13" s="14"/>
      <c r="J13" s="14"/>
      <c r="K13" s="14"/>
      <c r="L13" s="14"/>
      <c r="M13" s="31"/>
    </row>
    <row r="14" spans="2:13" ht="34" x14ac:dyDescent="0.2">
      <c r="B14" s="20" t="s">
        <v>109</v>
      </c>
      <c r="C14" s="13" t="s">
        <v>110</v>
      </c>
      <c r="D14" s="13" t="s">
        <v>130</v>
      </c>
      <c r="E14" s="13" t="s">
        <v>135</v>
      </c>
      <c r="F14" s="13"/>
      <c r="G14" s="62"/>
      <c r="H14" s="30" cm="1">
        <f t="array" ref="H14">_xldudf_CLIMATIQ_CALCULATE_TRAVEL_ROAD(B14,C14,D14,E14,F14,G14)</f>
        <v>270.8</v>
      </c>
      <c r="I14" s="14"/>
      <c r="J14" s="14"/>
      <c r="K14" s="14"/>
      <c r="L14" s="14"/>
      <c r="M14" s="31"/>
    </row>
    <row r="15" spans="2:13" ht="51" x14ac:dyDescent="0.2">
      <c r="B15" s="20" t="s">
        <v>111</v>
      </c>
      <c r="C15" s="13" t="s">
        <v>112</v>
      </c>
      <c r="D15" s="13" t="s">
        <v>132</v>
      </c>
      <c r="E15" s="13" t="s">
        <v>134</v>
      </c>
      <c r="F15" s="13">
        <v>2021</v>
      </c>
      <c r="G15" s="62" t="b">
        <v>1</v>
      </c>
      <c r="H15" s="30" cm="1">
        <f t="array" ref="H15:M15">_xldudf_CLIMATIQ_CALCULATE_TRAVEL_ROAD(B15,C15,D15,E15,F15,G15)</f>
        <v>591.5</v>
      </c>
      <c r="I15" s="14">
        <v>2083</v>
      </c>
      <c r="J15" s="14">
        <v>471.1</v>
      </c>
      <c r="K15" s="14">
        <v>120.4</v>
      </c>
      <c r="L15" s="14" t="str">
        <v>Car (large) - Passenger vehicles, 2023, United Kingdom, BEIS; Car (large) - Passenger vehicles &amp; travel land, 2023, United Kingdom, BEIS</v>
      </c>
      <c r="M15" s="31" t="str">
        <v xml:space="preserve">Notices: </v>
      </c>
    </row>
    <row r="16" spans="2:13" ht="34" x14ac:dyDescent="0.2">
      <c r="B16" s="20" t="s">
        <v>114</v>
      </c>
      <c r="C16" s="13" t="s">
        <v>109</v>
      </c>
      <c r="D16" s="13" t="s">
        <v>135</v>
      </c>
      <c r="E16" s="13" t="s">
        <v>134</v>
      </c>
      <c r="F16" s="13"/>
      <c r="G16" s="62"/>
      <c r="H16" s="30" cm="1">
        <f t="array" ref="H16">_xldudf_CLIMATIQ_CALCULATE_TRAVEL_ROAD(B16,C16,D16,E16,F16,G16)</f>
        <v>89.84</v>
      </c>
      <c r="I16" s="14"/>
      <c r="J16" s="14"/>
      <c r="K16" s="14"/>
      <c r="L16" s="14"/>
      <c r="M16" s="31"/>
    </row>
    <row r="17" spans="2:13" ht="34" x14ac:dyDescent="0.2">
      <c r="B17" s="22" t="s">
        <v>116</v>
      </c>
      <c r="C17" s="15" t="s">
        <v>117</v>
      </c>
      <c r="D17" s="15" t="s">
        <v>132</v>
      </c>
      <c r="E17" s="15" t="s">
        <v>131</v>
      </c>
      <c r="F17" s="15"/>
      <c r="G17" s="63"/>
      <c r="H17" s="30"/>
      <c r="I17" s="14"/>
      <c r="J17" s="14"/>
      <c r="K17" s="14"/>
      <c r="L17" s="14"/>
      <c r="M17" s="31"/>
    </row>
    <row r="18" spans="2:13" x14ac:dyDescent="0.2">
      <c r="B18" s="22"/>
      <c r="C18" s="15"/>
      <c r="D18" s="15"/>
      <c r="E18" s="15"/>
      <c r="F18" s="15"/>
      <c r="G18" s="63"/>
      <c r="H18" s="30"/>
      <c r="I18" s="14"/>
      <c r="J18" s="14"/>
      <c r="K18" s="14"/>
      <c r="L18" s="14"/>
      <c r="M18" s="31"/>
    </row>
    <row r="19" spans="2:13" x14ac:dyDescent="0.2">
      <c r="B19" s="24"/>
      <c r="C19" s="16"/>
      <c r="D19" s="16"/>
      <c r="E19" s="16"/>
      <c r="F19" s="16"/>
      <c r="G19" s="64"/>
      <c r="H19" s="32"/>
      <c r="I19" s="17"/>
      <c r="J19" s="17"/>
      <c r="K19" s="17"/>
      <c r="L19" s="17"/>
      <c r="M19" s="33"/>
    </row>
    <row r="20" spans="2:13" x14ac:dyDescent="0.2">
      <c r="B20" s="24"/>
      <c r="C20" s="16"/>
      <c r="D20" s="16"/>
      <c r="E20" s="16"/>
      <c r="F20" s="16"/>
      <c r="G20" s="64"/>
      <c r="H20" s="32"/>
      <c r="I20" s="17"/>
      <c r="J20" s="17"/>
      <c r="K20" s="17"/>
      <c r="L20" s="17"/>
      <c r="M20" s="33"/>
    </row>
    <row r="21" spans="2:13" x14ac:dyDescent="0.2">
      <c r="B21" s="24"/>
      <c r="C21" s="16"/>
      <c r="D21" s="16"/>
      <c r="E21" s="16"/>
      <c r="F21" s="16"/>
      <c r="G21" s="64"/>
      <c r="H21" s="32"/>
      <c r="I21" s="17"/>
      <c r="J21" s="17"/>
      <c r="K21" s="17"/>
      <c r="L21" s="17"/>
      <c r="M21" s="33"/>
    </row>
    <row r="22" spans="2:13" x14ac:dyDescent="0.15">
      <c r="B22" s="26"/>
      <c r="C22" s="16"/>
      <c r="D22" s="16"/>
      <c r="E22" s="16"/>
      <c r="F22" s="16"/>
      <c r="G22" s="64"/>
      <c r="H22" s="32"/>
      <c r="I22" s="17"/>
      <c r="J22" s="17"/>
      <c r="K22" s="17"/>
      <c r="L22" s="17"/>
      <c r="M22" s="33"/>
    </row>
    <row r="23" spans="2:13" ht="17" thickBot="1" x14ac:dyDescent="0.2">
      <c r="B23" s="27"/>
      <c r="C23" s="28"/>
      <c r="D23" s="28"/>
      <c r="E23" s="28"/>
      <c r="F23" s="28"/>
      <c r="G23" s="65"/>
      <c r="H23" s="34"/>
      <c r="I23" s="35"/>
      <c r="J23" s="35"/>
      <c r="K23" s="35"/>
      <c r="L23" s="35"/>
      <c r="M23" s="36"/>
    </row>
    <row r="24" spans="2:13" x14ac:dyDescent="0.15">
      <c r="B24" s="9"/>
    </row>
    <row r="25" spans="2:13" x14ac:dyDescent="0.15">
      <c r="B25" s="9"/>
    </row>
    <row r="26" spans="2:13" x14ac:dyDescent="0.15">
      <c r="B26" s="9"/>
    </row>
    <row r="27" spans="2:13" x14ac:dyDescent="0.15">
      <c r="B27" s="9"/>
    </row>
  </sheetData>
  <mergeCells count="4">
    <mergeCell ref="B8:G8"/>
    <mergeCell ref="B10:C10"/>
    <mergeCell ref="H8:M8"/>
    <mergeCell ref="B6:L6"/>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F3F98-D559-7B46-8D93-269A12BA7A71}">
  <sheetPr>
    <tabColor theme="7" tint="0.79998168889431442"/>
  </sheetPr>
  <dimension ref="B1:J27"/>
  <sheetViews>
    <sheetView showGridLines="0" topLeftCell="A11" zoomScaleNormal="100" workbookViewId="0">
      <selection activeCell="B9" sqref="B9"/>
    </sheetView>
  </sheetViews>
  <sheetFormatPr baseColWidth="10" defaultColWidth="10.83203125" defaultRowHeight="16" x14ac:dyDescent="0.2"/>
  <cols>
    <col min="1" max="1" width="4" style="3" customWidth="1"/>
    <col min="2" max="2" width="25.1640625" style="4" customWidth="1"/>
    <col min="3" max="3" width="23.5" style="4" customWidth="1"/>
    <col min="4" max="4" width="18.6640625" style="4" customWidth="1"/>
    <col min="5" max="5" width="20.33203125" style="4" customWidth="1"/>
    <col min="6" max="7" width="18" style="4" customWidth="1"/>
    <col min="8" max="8" width="12.83203125" style="3" customWidth="1"/>
    <col min="9" max="9" width="52.83203125" style="3" customWidth="1"/>
    <col min="10" max="10" width="55.5" style="3" customWidth="1"/>
    <col min="11" max="16384" width="10.83203125" style="3"/>
  </cols>
  <sheetData>
    <row r="1" spans="2:10" ht="29" customHeight="1" x14ac:dyDescent="0.2"/>
    <row r="2" spans="2:10" ht="35" x14ac:dyDescent="0.35">
      <c r="B2" s="51" t="s">
        <v>136</v>
      </c>
      <c r="C2" s="5"/>
      <c r="D2" s="5"/>
    </row>
    <row r="3" spans="2:10" ht="13" customHeight="1" x14ac:dyDescent="0.3">
      <c r="B3" s="7"/>
      <c r="C3" s="5"/>
      <c r="D3" s="5"/>
    </row>
    <row r="4" spans="2:10" ht="22" x14ac:dyDescent="0.3">
      <c r="B4" s="11" t="s">
        <v>137</v>
      </c>
      <c r="C4"/>
      <c r="D4"/>
    </row>
    <row r="5" spans="2:10" ht="17" x14ac:dyDescent="0.25">
      <c r="B5" s="6"/>
      <c r="C5"/>
      <c r="D5"/>
    </row>
    <row r="6" spans="2:10" ht="42" customHeight="1" x14ac:dyDescent="0.2">
      <c r="B6" s="238" t="s">
        <v>138</v>
      </c>
      <c r="C6" s="238"/>
      <c r="D6" s="238"/>
      <c r="E6" s="238"/>
      <c r="F6" s="238"/>
      <c r="G6" s="238"/>
      <c r="H6" s="238"/>
      <c r="I6" s="238"/>
    </row>
    <row r="7" spans="2:10" ht="12" customHeight="1" thickBot="1" x14ac:dyDescent="0.25"/>
    <row r="8" spans="2:10" ht="33" customHeight="1" x14ac:dyDescent="0.2">
      <c r="B8" s="239" t="s">
        <v>49</v>
      </c>
      <c r="C8" s="240"/>
      <c r="D8" s="240"/>
      <c r="E8" s="240"/>
      <c r="F8" s="240"/>
      <c r="G8" s="240"/>
      <c r="H8" s="244" t="s">
        <v>50</v>
      </c>
      <c r="I8" s="245"/>
      <c r="J8" s="246"/>
    </row>
    <row r="9" spans="2:10" ht="42" customHeight="1" thickBot="1" x14ac:dyDescent="0.25">
      <c r="B9" s="19" t="s">
        <v>139</v>
      </c>
      <c r="C9" s="10" t="s">
        <v>140</v>
      </c>
      <c r="D9" s="10" t="s">
        <v>56</v>
      </c>
      <c r="E9" s="10" t="s">
        <v>141</v>
      </c>
      <c r="F9" s="10" t="s">
        <v>54</v>
      </c>
      <c r="G9" s="96" t="s">
        <v>57</v>
      </c>
      <c r="H9" s="97" t="s">
        <v>89</v>
      </c>
      <c r="I9" s="98" t="s">
        <v>93</v>
      </c>
      <c r="J9" s="99" t="s">
        <v>94</v>
      </c>
    </row>
    <row r="10" spans="2:10" ht="76" thickBot="1" x14ac:dyDescent="0.25">
      <c r="B10" s="102" t="s">
        <v>142</v>
      </c>
      <c r="C10" s="46" t="s">
        <v>143</v>
      </c>
      <c r="D10" s="46" t="s">
        <v>144</v>
      </c>
      <c r="E10" s="46" t="s">
        <v>145</v>
      </c>
      <c r="F10" s="46" t="s">
        <v>97</v>
      </c>
      <c r="G10" s="94" t="s">
        <v>68</v>
      </c>
      <c r="H10" s="49" t="s">
        <v>69</v>
      </c>
      <c r="I10" s="47" t="s">
        <v>101</v>
      </c>
      <c r="J10" s="50" t="s">
        <v>102</v>
      </c>
    </row>
    <row r="11" spans="2:10" ht="51" x14ac:dyDescent="0.2">
      <c r="B11" s="40" t="s">
        <v>146</v>
      </c>
      <c r="C11" s="41" t="s">
        <v>147</v>
      </c>
      <c r="D11" s="41">
        <v>963.86</v>
      </c>
      <c r="E11" s="41" t="s">
        <v>148</v>
      </c>
      <c r="F11" s="41">
        <v>2022</v>
      </c>
      <c r="G11" s="95"/>
      <c r="H11" s="43" cm="1">
        <f t="array" ref="H11">_xldudf_CLIMATIQ_CALCULATE_TRAVEL_SPEND(B11,C11,D11,E11,F11,G11)</f>
        <v>1.0980000000000001</v>
      </c>
      <c r="I11" s="44"/>
      <c r="J11" s="45"/>
    </row>
    <row r="12" spans="2:10" ht="68" x14ac:dyDescent="0.2">
      <c r="B12" s="20" t="s">
        <v>149</v>
      </c>
      <c r="C12" s="13" t="s">
        <v>150</v>
      </c>
      <c r="D12" s="13">
        <v>1004.42</v>
      </c>
      <c r="E12" s="13" t="s">
        <v>151</v>
      </c>
      <c r="F12" s="13">
        <v>2025</v>
      </c>
      <c r="G12" s="62" t="b">
        <v>1</v>
      </c>
      <c r="H12" s="43" cm="1">
        <f t="array" ref="H12:J12">_xldudf_CLIMATIQ_CALCULATE_TRAVEL_SPEND(B12,C12,D12,E12,F12,G12)</f>
        <v>1120</v>
      </c>
      <c r="I12" s="14" t="str">
        <v>Rail transport services, 2019, Mexico, EXIOBASE</v>
      </c>
      <c r="J12" s="31" t="str">
        <v>Notices: Unable to find inflation data for some of the years, so inflation has only been partially adjusted for. This means that the emissions are likely to be overstated. We did not have inflation data for: [2023, 2024, 2025]</v>
      </c>
    </row>
    <row r="13" spans="2:10" ht="17" x14ac:dyDescent="0.2">
      <c r="B13" s="20" t="s">
        <v>152</v>
      </c>
      <c r="C13" s="13" t="s">
        <v>153</v>
      </c>
      <c r="D13" s="13">
        <v>3094.87</v>
      </c>
      <c r="E13" s="13" t="s">
        <v>154</v>
      </c>
      <c r="F13" s="13">
        <v>2022</v>
      </c>
      <c r="G13" s="62" t="b">
        <v>0</v>
      </c>
      <c r="H13" s="43" cm="1">
        <f t="array" ref="H13">_xldudf_CLIMATIQ_CALCULATE_TRAVEL_SPEND(B13,C13,D13,E13,F13,G13)</f>
        <v>1108</v>
      </c>
      <c r="I13" s="14"/>
      <c r="J13" s="31"/>
    </row>
    <row r="14" spans="2:10" ht="34" x14ac:dyDescent="0.2">
      <c r="B14" s="20" t="s">
        <v>155</v>
      </c>
      <c r="C14" s="13" t="s">
        <v>156</v>
      </c>
      <c r="D14" s="13">
        <v>1357.2</v>
      </c>
      <c r="E14" s="13" t="s">
        <v>114</v>
      </c>
      <c r="F14" s="13"/>
      <c r="G14" s="62"/>
      <c r="H14" s="43" cm="1">
        <f t="array" ref="H14">_xldudf_CLIMATIQ_CALCULATE_TRAVEL_SPEND(B14,C14,D14,E14,F14,G14)</f>
        <v>838.4</v>
      </c>
      <c r="I14" s="14"/>
      <c r="J14" s="31"/>
    </row>
    <row r="15" spans="2:10" ht="68" x14ac:dyDescent="0.2">
      <c r="B15" s="20" t="s">
        <v>157</v>
      </c>
      <c r="C15" s="13" t="s">
        <v>150</v>
      </c>
      <c r="D15" s="13">
        <v>860.82</v>
      </c>
      <c r="E15" s="13" t="s">
        <v>158</v>
      </c>
      <c r="F15" s="13">
        <v>2021</v>
      </c>
      <c r="G15" s="62" t="b">
        <v>1</v>
      </c>
      <c r="H15" s="43" cm="1">
        <f t="array" ref="H15:J15">_xldudf_CLIMATIQ_CALCULATE_TRAVEL_SPEND(B15,C15,D15,E15,F15,G15)</f>
        <v>3052</v>
      </c>
      <c r="I15" s="14" t="str">
        <v>Inland water transportation services, 2019, Italy, EXIOBASE</v>
      </c>
      <c r="J15" s="31" t="str">
        <v>Notices: Unable to find inflation data for some of the years, so inflation has only been partially adjusted for. This means that the emissions are likely to be overstated. We did not have inflation data for: [2024, 2025]</v>
      </c>
    </row>
    <row r="16" spans="2:10" ht="17" x14ac:dyDescent="0.2">
      <c r="B16" s="20" t="s">
        <v>152</v>
      </c>
      <c r="C16" s="13" t="s">
        <v>159</v>
      </c>
      <c r="D16" s="13">
        <v>4943.21</v>
      </c>
      <c r="E16" s="13" t="s">
        <v>115</v>
      </c>
      <c r="F16" s="13"/>
      <c r="G16" s="62"/>
      <c r="H16" s="43" cm="1">
        <f t="array" ref="H16">_xldudf_CLIMATIQ_CALCULATE_TRAVEL_SPEND(B16,C16,D16,E16,F16,G16)</f>
        <v>433.3</v>
      </c>
      <c r="I16" s="14"/>
      <c r="J16" s="31"/>
    </row>
    <row r="17" spans="2:10" x14ac:dyDescent="0.2">
      <c r="B17" s="22"/>
      <c r="C17" s="15"/>
      <c r="D17" s="15"/>
      <c r="E17" s="15"/>
      <c r="F17" s="15"/>
      <c r="G17" s="63"/>
      <c r="H17" s="30"/>
      <c r="I17" s="14"/>
      <c r="J17" s="31"/>
    </row>
    <row r="18" spans="2:10" x14ac:dyDescent="0.2">
      <c r="B18" s="22"/>
      <c r="C18" s="15"/>
      <c r="D18" s="15"/>
      <c r="E18" s="15"/>
      <c r="F18" s="15"/>
      <c r="G18" s="63"/>
      <c r="H18" s="30"/>
      <c r="I18" s="14"/>
      <c r="J18" s="31"/>
    </row>
    <row r="19" spans="2:10" x14ac:dyDescent="0.2">
      <c r="B19" s="24"/>
      <c r="C19" s="16"/>
      <c r="D19" s="16"/>
      <c r="E19" s="16"/>
      <c r="F19" s="16"/>
      <c r="G19" s="64"/>
      <c r="H19" s="32"/>
      <c r="I19" s="17"/>
      <c r="J19" s="33"/>
    </row>
    <row r="20" spans="2:10" x14ac:dyDescent="0.2">
      <c r="B20" s="24"/>
      <c r="C20" s="16"/>
      <c r="D20" s="16"/>
      <c r="E20" s="16"/>
      <c r="F20" s="16"/>
      <c r="G20" s="64"/>
      <c r="H20" s="32"/>
      <c r="I20" s="17"/>
      <c r="J20" s="33"/>
    </row>
    <row r="21" spans="2:10" x14ac:dyDescent="0.2">
      <c r="B21" s="24"/>
      <c r="C21" s="16"/>
      <c r="D21" s="16"/>
      <c r="E21" s="16"/>
      <c r="F21" s="16"/>
      <c r="G21" s="64"/>
      <c r="H21" s="32"/>
      <c r="I21" s="17"/>
      <c r="J21" s="33"/>
    </row>
    <row r="22" spans="2:10" x14ac:dyDescent="0.15">
      <c r="B22" s="26"/>
      <c r="C22" s="16"/>
      <c r="D22" s="16"/>
      <c r="E22" s="16"/>
      <c r="F22" s="16"/>
      <c r="G22" s="64"/>
      <c r="H22" s="32"/>
      <c r="I22" s="17"/>
      <c r="J22" s="33"/>
    </row>
    <row r="23" spans="2:10" ht="17" thickBot="1" x14ac:dyDescent="0.2">
      <c r="B23" s="27"/>
      <c r="C23" s="28"/>
      <c r="D23" s="28"/>
      <c r="E23" s="28"/>
      <c r="F23" s="28"/>
      <c r="G23" s="65"/>
      <c r="H23" s="34"/>
      <c r="I23" s="35"/>
      <c r="J23" s="36"/>
    </row>
    <row r="24" spans="2:10" x14ac:dyDescent="0.15">
      <c r="B24" s="9"/>
    </row>
    <row r="25" spans="2:10" x14ac:dyDescent="0.15">
      <c r="B25" s="9"/>
    </row>
    <row r="26" spans="2:10" x14ac:dyDescent="0.15">
      <c r="B26" s="9"/>
    </row>
    <row r="27" spans="2:10" x14ac:dyDescent="0.15">
      <c r="B27" s="9"/>
    </row>
  </sheetData>
  <mergeCells count="3">
    <mergeCell ref="B6:I6"/>
    <mergeCell ref="B8:G8"/>
    <mergeCell ref="H8:J8"/>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D72BF-C2D6-C146-988B-EA7D19ECF9E9}">
  <sheetPr>
    <tabColor theme="7" tint="0.79998168889431442"/>
  </sheetPr>
  <dimension ref="B1:N27"/>
  <sheetViews>
    <sheetView showGridLines="0" zoomScaleNormal="100" workbookViewId="0">
      <selection activeCell="A10" sqref="A10"/>
    </sheetView>
  </sheetViews>
  <sheetFormatPr baseColWidth="10" defaultColWidth="10.83203125" defaultRowHeight="16" x14ac:dyDescent="0.2"/>
  <cols>
    <col min="1" max="1" width="4" style="3" customWidth="1"/>
    <col min="2" max="3" width="23.5" style="4" customWidth="1"/>
    <col min="4" max="4" width="20" style="4" customWidth="1"/>
    <col min="5" max="7" width="11" style="4" customWidth="1"/>
    <col min="8" max="8" width="14.1640625" style="4" customWidth="1"/>
    <col min="9" max="9" width="12.83203125" style="3" customWidth="1"/>
    <col min="10" max="10" width="49" style="3" customWidth="1"/>
    <col min="11" max="14" width="20.6640625" style="3" customWidth="1"/>
    <col min="15" max="16384" width="10.83203125" style="3"/>
  </cols>
  <sheetData>
    <row r="1" spans="2:14" ht="29" customHeight="1" x14ac:dyDescent="0.2"/>
    <row r="2" spans="2:14" ht="35" x14ac:dyDescent="0.35">
      <c r="B2" s="51" t="s">
        <v>160</v>
      </c>
      <c r="C2" s="5"/>
      <c r="D2" s="5"/>
    </row>
    <row r="3" spans="2:14" ht="13" customHeight="1" x14ac:dyDescent="0.3">
      <c r="B3" s="7"/>
      <c r="C3" s="5"/>
      <c r="D3" s="5"/>
    </row>
    <row r="4" spans="2:14" ht="22" x14ac:dyDescent="0.3">
      <c r="B4" s="11" t="s">
        <v>161</v>
      </c>
      <c r="C4"/>
      <c r="D4"/>
    </row>
    <row r="5" spans="2:14" ht="17" x14ac:dyDescent="0.25">
      <c r="B5" s="6"/>
      <c r="C5"/>
      <c r="D5"/>
    </row>
    <row r="6" spans="2:14" ht="52" customHeight="1" x14ac:dyDescent="0.2">
      <c r="B6" s="238" t="s">
        <v>162</v>
      </c>
      <c r="C6" s="238"/>
      <c r="D6" s="238"/>
      <c r="E6" s="238"/>
      <c r="F6" s="238"/>
      <c r="G6" s="238"/>
      <c r="H6" s="238"/>
      <c r="I6" s="238"/>
      <c r="J6" s="238"/>
      <c r="K6" s="238"/>
      <c r="L6" s="238"/>
      <c r="M6" s="238"/>
      <c r="N6" s="238"/>
    </row>
    <row r="7" spans="2:14" ht="12" customHeight="1" thickBot="1" x14ac:dyDescent="0.25"/>
    <row r="8" spans="2:14" ht="33" customHeight="1" x14ac:dyDescent="0.2">
      <c r="B8" s="239" t="s">
        <v>49</v>
      </c>
      <c r="C8" s="240"/>
      <c r="D8" s="240"/>
      <c r="E8" s="240"/>
      <c r="F8" s="240"/>
      <c r="G8" s="240"/>
      <c r="H8" s="249"/>
      <c r="I8" s="250" t="s">
        <v>50</v>
      </c>
      <c r="J8" s="251"/>
      <c r="K8" s="251"/>
      <c r="L8" s="251"/>
      <c r="M8" s="251"/>
      <c r="N8" s="251"/>
    </row>
    <row r="9" spans="2:14" ht="56" customHeight="1" thickBot="1" x14ac:dyDescent="0.25">
      <c r="B9" s="37" t="s">
        <v>163</v>
      </c>
      <c r="C9" s="38" t="s">
        <v>164</v>
      </c>
      <c r="D9" s="38" t="s">
        <v>165</v>
      </c>
      <c r="E9" s="38" t="s">
        <v>166</v>
      </c>
      <c r="F9" s="38" t="s">
        <v>140</v>
      </c>
      <c r="G9" s="38" t="s">
        <v>56</v>
      </c>
      <c r="H9" s="39" t="s">
        <v>57</v>
      </c>
      <c r="I9" s="52" t="s">
        <v>58</v>
      </c>
      <c r="J9" s="53" t="s">
        <v>167</v>
      </c>
      <c r="K9" s="53" t="s">
        <v>168</v>
      </c>
      <c r="L9" s="54" t="s">
        <v>169</v>
      </c>
      <c r="M9" s="54" t="s">
        <v>170</v>
      </c>
      <c r="N9" s="54" t="s">
        <v>171</v>
      </c>
    </row>
    <row r="10" spans="2:14" ht="91" thickBot="1" x14ac:dyDescent="0.25">
      <c r="B10" s="102" t="s">
        <v>172</v>
      </c>
      <c r="C10" s="46" t="s">
        <v>173</v>
      </c>
      <c r="D10" s="46" t="s">
        <v>174</v>
      </c>
      <c r="E10" s="46" t="s">
        <v>175</v>
      </c>
      <c r="F10" s="46" t="s">
        <v>176</v>
      </c>
      <c r="G10" s="47" t="s">
        <v>177</v>
      </c>
      <c r="H10" s="48" t="s">
        <v>68</v>
      </c>
      <c r="I10" s="49" t="s">
        <v>69</v>
      </c>
      <c r="J10" s="47" t="s">
        <v>70</v>
      </c>
      <c r="K10" s="47" t="s">
        <v>71</v>
      </c>
      <c r="L10" s="47" t="s">
        <v>72</v>
      </c>
      <c r="M10" s="47" t="s">
        <v>178</v>
      </c>
      <c r="N10" s="50" t="s">
        <v>179</v>
      </c>
    </row>
    <row r="11" spans="2:14" ht="34" x14ac:dyDescent="0.2">
      <c r="B11" s="40" t="s">
        <v>180</v>
      </c>
      <c r="C11" s="41">
        <v>742</v>
      </c>
      <c r="D11" s="41" t="s">
        <v>74</v>
      </c>
      <c r="E11" s="41">
        <v>2023</v>
      </c>
      <c r="F11" s="41" t="s">
        <v>76</v>
      </c>
      <c r="G11" s="41">
        <v>1000</v>
      </c>
      <c r="H11" s="42" t="b">
        <v>1</v>
      </c>
      <c r="I11" s="43" cm="1">
        <f t="array" ref="I11:N11">_xldudf_CLIMATIQ_CALCULATE_PROCUREMENT_BYCLASSIFICATION(B11,C11,D11,E11,F11,G11,H11)</f>
        <v>130.6</v>
      </c>
      <c r="J11" s="44" t="str">
        <v>Other business services, 2019, Germany, EXIOBASE</v>
      </c>
      <c r="K11" s="44">
        <v>5.4458495930000003E-2</v>
      </c>
      <c r="L11" s="44">
        <v>0</v>
      </c>
      <c r="M11" s="44">
        <v>0</v>
      </c>
      <c r="N11" s="45">
        <v>0.22036226605160025</v>
      </c>
    </row>
    <row r="12" spans="2:14" ht="34" x14ac:dyDescent="0.2">
      <c r="B12" s="20" t="s">
        <v>181</v>
      </c>
      <c r="C12" s="13">
        <v>43210000</v>
      </c>
      <c r="D12" s="13" t="s">
        <v>81</v>
      </c>
      <c r="E12" s="13">
        <v>2022</v>
      </c>
      <c r="F12" s="13" t="s">
        <v>182</v>
      </c>
      <c r="G12" s="13">
        <v>2345</v>
      </c>
      <c r="H12" s="21" t="b">
        <v>1</v>
      </c>
      <c r="I12" s="43" cm="1">
        <f t="array" ref="I12:N12">_xldudf_CLIMATIQ_CALCULATE_PROCUREMENT_BYCLASSIFICATION(B12,C12,D12,E12,F12,G12,H12)</f>
        <v>478</v>
      </c>
      <c r="J12" s="14" t="str">
        <v>Office machinery and computers, 2019, United Kingdom, EXIOBASE</v>
      </c>
      <c r="K12" s="14">
        <v>5.5929692230000001E-2</v>
      </c>
      <c r="L12" s="14">
        <v>0.18072833429999999</v>
      </c>
      <c r="M12" s="14">
        <v>0</v>
      </c>
      <c r="N12" s="31">
        <v>0.11692415249999982</v>
      </c>
    </row>
    <row r="13" spans="2:14" ht="17" x14ac:dyDescent="0.2">
      <c r="B13" s="20" t="s">
        <v>180</v>
      </c>
      <c r="C13" s="13">
        <v>5732</v>
      </c>
      <c r="D13" s="13" t="s">
        <v>183</v>
      </c>
      <c r="E13" s="13">
        <v>2020</v>
      </c>
      <c r="F13" s="13" t="s">
        <v>159</v>
      </c>
      <c r="G13" s="13">
        <v>4239</v>
      </c>
      <c r="H13" s="21" t="b">
        <v>0</v>
      </c>
      <c r="I13" s="43" cm="1">
        <f t="array" ref="I13">_xldudf_CLIMATIQ_CALCULATE_PROCUREMENT_BYCLASSIFICATION(B13,C13,D13,E13,F13,G13,H13)</f>
        <v>720</v>
      </c>
      <c r="J13" s="14"/>
      <c r="K13" s="14"/>
      <c r="L13" s="14"/>
      <c r="M13" s="14"/>
      <c r="N13" s="31"/>
    </row>
    <row r="14" spans="2:14" ht="17" x14ac:dyDescent="0.2">
      <c r="B14" s="20" t="s">
        <v>184</v>
      </c>
      <c r="C14" s="13">
        <v>4620</v>
      </c>
      <c r="D14" s="13" t="s">
        <v>185</v>
      </c>
      <c r="E14" s="13">
        <v>2021</v>
      </c>
      <c r="F14" s="13" t="s">
        <v>76</v>
      </c>
      <c r="G14" s="13">
        <v>430</v>
      </c>
      <c r="H14" s="21"/>
      <c r="I14" s="43" cm="1">
        <f t="array" ref="I14">_xldudf_CLIMATIQ_CALCULATE_PROCUREMENT_BYCLASSIFICATION(B14,C14,D14,E14,F14,G14,H14)</f>
        <v>27.17</v>
      </c>
      <c r="J14" s="14"/>
      <c r="K14" s="14"/>
      <c r="L14" s="14"/>
      <c r="M14" s="14"/>
      <c r="N14" s="31"/>
    </row>
    <row r="15" spans="2:14" x14ac:dyDescent="0.2">
      <c r="B15" s="20"/>
      <c r="C15" s="13"/>
      <c r="D15" s="13"/>
      <c r="E15" s="13"/>
      <c r="F15" s="13"/>
      <c r="G15" s="13"/>
      <c r="H15" s="21"/>
      <c r="I15" s="30"/>
      <c r="J15" s="14"/>
      <c r="K15" s="14"/>
      <c r="L15" s="14"/>
      <c r="M15" s="14"/>
      <c r="N15" s="31"/>
    </row>
    <row r="16" spans="2:14" x14ac:dyDescent="0.2">
      <c r="B16" s="20"/>
      <c r="C16" s="13"/>
      <c r="D16" s="13"/>
      <c r="E16" s="13"/>
      <c r="F16" s="13"/>
      <c r="G16" s="13"/>
      <c r="H16" s="21"/>
      <c r="I16" s="30"/>
      <c r="J16" s="14"/>
      <c r="K16" s="14"/>
      <c r="L16" s="14"/>
      <c r="M16" s="14"/>
      <c r="N16" s="31"/>
    </row>
    <row r="17" spans="2:14" x14ac:dyDescent="0.2">
      <c r="B17" s="22"/>
      <c r="C17" s="15"/>
      <c r="D17" s="15"/>
      <c r="E17" s="15"/>
      <c r="F17" s="15"/>
      <c r="G17" s="15"/>
      <c r="H17" s="23"/>
      <c r="I17" s="30"/>
      <c r="J17" s="14"/>
      <c r="K17" s="14"/>
      <c r="L17" s="14"/>
      <c r="M17" s="14"/>
      <c r="N17" s="31"/>
    </row>
    <row r="18" spans="2:14" x14ac:dyDescent="0.2">
      <c r="B18" s="22"/>
      <c r="C18" s="15"/>
      <c r="D18" s="15"/>
      <c r="E18" s="15"/>
      <c r="F18" s="15"/>
      <c r="G18" s="15"/>
      <c r="H18" s="23"/>
      <c r="I18" s="30"/>
      <c r="J18" s="14"/>
      <c r="K18" s="14"/>
      <c r="L18" s="14"/>
      <c r="M18" s="14"/>
      <c r="N18" s="31"/>
    </row>
    <row r="19" spans="2:14" x14ac:dyDescent="0.2">
      <c r="B19" s="24"/>
      <c r="C19" s="16"/>
      <c r="D19" s="16"/>
      <c r="E19" s="16"/>
      <c r="F19" s="16"/>
      <c r="G19" s="16"/>
      <c r="H19" s="25"/>
      <c r="I19" s="32"/>
      <c r="J19" s="17"/>
      <c r="K19" s="17"/>
      <c r="L19" s="17"/>
      <c r="M19" s="17"/>
      <c r="N19" s="33"/>
    </row>
    <row r="20" spans="2:14" x14ac:dyDescent="0.2">
      <c r="B20" s="24"/>
      <c r="C20" s="16"/>
      <c r="D20" s="16"/>
      <c r="E20" s="16"/>
      <c r="F20" s="16"/>
      <c r="G20" s="16"/>
      <c r="H20" s="25"/>
      <c r="I20" s="32"/>
      <c r="J20" s="17"/>
      <c r="K20" s="17"/>
      <c r="L20" s="17"/>
      <c r="M20" s="17"/>
      <c r="N20" s="33"/>
    </row>
    <row r="21" spans="2:14" x14ac:dyDescent="0.2">
      <c r="B21" s="24"/>
      <c r="C21" s="16"/>
      <c r="D21" s="16"/>
      <c r="E21" s="16"/>
      <c r="F21" s="16"/>
      <c r="G21" s="16"/>
      <c r="H21" s="25"/>
      <c r="I21" s="32"/>
      <c r="J21" s="17"/>
      <c r="K21" s="17"/>
      <c r="L21" s="17"/>
      <c r="M21" s="17"/>
      <c r="N21" s="33"/>
    </row>
    <row r="22" spans="2:14" x14ac:dyDescent="0.15">
      <c r="B22" s="26"/>
      <c r="C22" s="16"/>
      <c r="D22" s="16"/>
      <c r="E22" s="16"/>
      <c r="F22" s="16"/>
      <c r="G22" s="16"/>
      <c r="H22" s="25"/>
      <c r="I22" s="32"/>
      <c r="J22" s="17"/>
      <c r="K22" s="17"/>
      <c r="L22" s="17"/>
      <c r="M22" s="17"/>
      <c r="N22" s="33"/>
    </row>
    <row r="23" spans="2:14" ht="17" thickBot="1" x14ac:dyDescent="0.2">
      <c r="B23" s="27"/>
      <c r="C23" s="28"/>
      <c r="D23" s="28"/>
      <c r="E23" s="28"/>
      <c r="F23" s="28"/>
      <c r="G23" s="28"/>
      <c r="H23" s="29"/>
      <c r="I23" s="34"/>
      <c r="J23" s="35"/>
      <c r="K23" s="35"/>
      <c r="L23" s="35"/>
      <c r="M23" s="35"/>
      <c r="N23" s="36"/>
    </row>
    <row r="24" spans="2:14" x14ac:dyDescent="0.15">
      <c r="B24" s="9"/>
    </row>
    <row r="25" spans="2:14" x14ac:dyDescent="0.15">
      <c r="B25" s="9"/>
    </row>
    <row r="26" spans="2:14" x14ac:dyDescent="0.15">
      <c r="B26" s="9"/>
    </row>
    <row r="27" spans="2:14" x14ac:dyDescent="0.15">
      <c r="B27" s="9"/>
    </row>
  </sheetData>
  <mergeCells count="3">
    <mergeCell ref="B8:H8"/>
    <mergeCell ref="I8:N8"/>
    <mergeCell ref="B6:N6"/>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F3FD2-1C00-B641-B4A7-DF9B5A2425B3}">
  <sheetPr>
    <tabColor theme="7" tint="0.79998168889431442"/>
  </sheetPr>
  <dimension ref="B1:M27"/>
  <sheetViews>
    <sheetView showGridLines="0" zoomScaleNormal="100" workbookViewId="0">
      <selection activeCell="A10" sqref="A10"/>
    </sheetView>
  </sheetViews>
  <sheetFormatPr baseColWidth="10" defaultColWidth="10.83203125" defaultRowHeight="16" x14ac:dyDescent="0.2"/>
  <cols>
    <col min="1" max="1" width="4" style="3" customWidth="1"/>
    <col min="2" max="2" width="23.5" style="4" customWidth="1"/>
    <col min="3" max="3" width="20" style="4" customWidth="1"/>
    <col min="4" max="6" width="12.1640625" style="4" customWidth="1"/>
    <col min="7" max="7" width="18" style="4" customWidth="1"/>
    <col min="8" max="8" width="12.83203125" style="3" customWidth="1"/>
    <col min="9" max="9" width="49" style="3" customWidth="1"/>
    <col min="10" max="13" width="20.6640625" style="3" customWidth="1"/>
    <col min="14" max="16384" width="10.83203125" style="3"/>
  </cols>
  <sheetData>
    <row r="1" spans="2:13" ht="29" customHeight="1" x14ac:dyDescent="0.2"/>
    <row r="2" spans="2:13" ht="35" x14ac:dyDescent="0.35">
      <c r="B2" s="51" t="s">
        <v>186</v>
      </c>
      <c r="C2" s="5"/>
    </row>
    <row r="3" spans="2:13" ht="13" customHeight="1" x14ac:dyDescent="0.3">
      <c r="B3" s="7"/>
      <c r="C3" s="5"/>
    </row>
    <row r="4" spans="2:13" ht="22" x14ac:dyDescent="0.3">
      <c r="B4" s="11" t="s">
        <v>187</v>
      </c>
      <c r="C4"/>
    </row>
    <row r="5" spans="2:13" ht="17" x14ac:dyDescent="0.25">
      <c r="B5" s="6"/>
      <c r="C5"/>
    </row>
    <row r="6" spans="2:13" ht="61" customHeight="1" x14ac:dyDescent="0.2">
      <c r="B6" s="238" t="s">
        <v>188</v>
      </c>
      <c r="C6" s="238"/>
      <c r="D6" s="238"/>
      <c r="E6" s="238"/>
      <c r="F6" s="238"/>
      <c r="G6" s="238"/>
      <c r="H6" s="238"/>
      <c r="I6" s="238"/>
      <c r="J6" s="238"/>
      <c r="K6" s="238"/>
      <c r="L6" s="8"/>
      <c r="M6" s="8"/>
    </row>
    <row r="7" spans="2:13" ht="12" customHeight="1" thickBot="1" x14ac:dyDescent="0.25"/>
    <row r="8" spans="2:13" ht="33" customHeight="1" x14ac:dyDescent="0.2">
      <c r="B8" s="239" t="s">
        <v>49</v>
      </c>
      <c r="C8" s="240"/>
      <c r="D8" s="240"/>
      <c r="E8" s="240"/>
      <c r="F8" s="240"/>
      <c r="G8" s="249"/>
      <c r="H8" s="250" t="s">
        <v>50</v>
      </c>
      <c r="I8" s="251"/>
      <c r="J8" s="251"/>
      <c r="K8" s="251"/>
      <c r="L8" s="251"/>
      <c r="M8" s="251"/>
    </row>
    <row r="9" spans="2:13" ht="56" customHeight="1" thickBot="1" x14ac:dyDescent="0.25">
      <c r="B9" s="37" t="s">
        <v>51</v>
      </c>
      <c r="C9" s="38" t="s">
        <v>165</v>
      </c>
      <c r="D9" s="38" t="s">
        <v>166</v>
      </c>
      <c r="E9" s="38" t="s">
        <v>140</v>
      </c>
      <c r="F9" s="38" t="s">
        <v>56</v>
      </c>
      <c r="G9" s="39" t="s">
        <v>57</v>
      </c>
      <c r="H9" s="52" t="s">
        <v>58</v>
      </c>
      <c r="I9" s="53" t="s">
        <v>167</v>
      </c>
      <c r="J9" s="53" t="s">
        <v>168</v>
      </c>
      <c r="K9" s="54" t="s">
        <v>169</v>
      </c>
      <c r="L9" s="54" t="s">
        <v>170</v>
      </c>
      <c r="M9" s="54" t="s">
        <v>171</v>
      </c>
    </row>
    <row r="10" spans="2:13" ht="106" thickBot="1" x14ac:dyDescent="0.25">
      <c r="B10" s="102" t="s">
        <v>62</v>
      </c>
      <c r="C10" s="46" t="s">
        <v>174</v>
      </c>
      <c r="D10" s="46" t="s">
        <v>175</v>
      </c>
      <c r="E10" s="46" t="s">
        <v>176</v>
      </c>
      <c r="F10" s="47" t="s">
        <v>177</v>
      </c>
      <c r="G10" s="48" t="s">
        <v>68</v>
      </c>
      <c r="H10" s="49" t="s">
        <v>69</v>
      </c>
      <c r="I10" s="47" t="s">
        <v>70</v>
      </c>
      <c r="J10" s="47" t="s">
        <v>71</v>
      </c>
      <c r="K10" s="47" t="s">
        <v>72</v>
      </c>
      <c r="L10" s="47" t="s">
        <v>178</v>
      </c>
      <c r="M10" s="50" t="s">
        <v>179</v>
      </c>
    </row>
    <row r="11" spans="2:13" ht="51" x14ac:dyDescent="0.2">
      <c r="B11" s="40" t="s">
        <v>189</v>
      </c>
      <c r="C11" s="41" t="s">
        <v>74</v>
      </c>
      <c r="D11" s="41">
        <v>2023</v>
      </c>
      <c r="E11" s="41" t="s">
        <v>76</v>
      </c>
      <c r="F11" s="41">
        <v>1000</v>
      </c>
      <c r="G11" s="42" t="b">
        <v>1</v>
      </c>
      <c r="H11" s="43" cm="1">
        <f t="array" ref="H11:M11">_xldudf_CLIMATIQ_CALCULATE_PROCUREMENT_BYACTIVITYID(B11,C11,D11,E11,F11,G11)</f>
        <v>590.5</v>
      </c>
      <c r="I11" s="44" t="str">
        <v>Cereal grains (not elsewhere specified), 2019, Germany, EXIOBASE</v>
      </c>
      <c r="J11" s="44">
        <v>5.0333234470000002E-2</v>
      </c>
      <c r="K11" s="44">
        <v>0.17580270880000001</v>
      </c>
      <c r="L11" s="44">
        <v>0</v>
      </c>
      <c r="M11" s="45">
        <v>0.43210012016800048</v>
      </c>
    </row>
    <row r="12" spans="2:13" ht="34" x14ac:dyDescent="0.2">
      <c r="B12" s="20" t="s">
        <v>190</v>
      </c>
      <c r="C12" s="13" t="s">
        <v>81</v>
      </c>
      <c r="D12" s="13">
        <v>2022</v>
      </c>
      <c r="E12" s="13" t="s">
        <v>182</v>
      </c>
      <c r="F12" s="13">
        <v>2345</v>
      </c>
      <c r="G12" s="21" t="b">
        <v>1</v>
      </c>
      <c r="H12" s="43" cm="1">
        <f t="array" ref="H12:M12">_xldudf_CLIMATIQ_CALCULATE_PROCUREMENT_BYACTIVITYID(B12,C12,D12,E12,F12,G12)</f>
        <v>1045</v>
      </c>
      <c r="I12" s="14" t="str">
        <v>Sugar, 2019, United Kingdom, EXIOBASE</v>
      </c>
      <c r="J12" s="14">
        <v>6.3783960000000001E-2</v>
      </c>
      <c r="K12" s="14">
        <v>0.2224916649</v>
      </c>
      <c r="L12" s="14">
        <v>0</v>
      </c>
      <c r="M12" s="31">
        <v>0.11692415249999982</v>
      </c>
    </row>
    <row r="13" spans="2:13" ht="51" x14ac:dyDescent="0.2">
      <c r="B13" s="20" t="s">
        <v>191</v>
      </c>
      <c r="C13" s="13" t="s">
        <v>183</v>
      </c>
      <c r="D13" s="13">
        <v>2020</v>
      </c>
      <c r="E13" s="13" t="s">
        <v>159</v>
      </c>
      <c r="F13" s="13">
        <v>4239</v>
      </c>
      <c r="G13" s="21" t="b">
        <v>0</v>
      </c>
      <c r="H13" s="43" cm="1">
        <f t="array" ref="H13">_xldudf_CLIMATIQ_CALCULATE_PROCUREMENT_BYACTIVITYID(B13,C13,D13,E13,F13,G13)</f>
        <v>893.6</v>
      </c>
      <c r="I13" s="14"/>
      <c r="J13" s="14"/>
      <c r="K13" s="14"/>
      <c r="L13" s="14"/>
      <c r="M13" s="31"/>
    </row>
    <row r="14" spans="2:13" ht="68" x14ac:dyDescent="0.2">
      <c r="B14" s="20" t="s">
        <v>192</v>
      </c>
      <c r="C14" s="13" t="s">
        <v>185</v>
      </c>
      <c r="D14" s="13">
        <v>2021</v>
      </c>
      <c r="E14" s="13" t="s">
        <v>76</v>
      </c>
      <c r="F14" s="13">
        <v>430</v>
      </c>
      <c r="G14" s="21"/>
      <c r="H14" s="43" cm="1">
        <f t="array" ref="H14">_xldudf_CLIMATIQ_CALCULATE_PROCUREMENT_BYACTIVITYID(B14,C14,D14,E14,F14,G14)</f>
        <v>41.79</v>
      </c>
      <c r="I14" s="14"/>
      <c r="J14" s="14"/>
      <c r="K14" s="14"/>
      <c r="L14" s="14"/>
      <c r="M14" s="31"/>
    </row>
    <row r="15" spans="2:13" ht="51" x14ac:dyDescent="0.2">
      <c r="B15" s="20" t="s">
        <v>193</v>
      </c>
      <c r="C15" s="13" t="s">
        <v>194</v>
      </c>
      <c r="D15" s="13">
        <v>2023</v>
      </c>
      <c r="E15" s="13" t="s">
        <v>76</v>
      </c>
      <c r="F15" s="13">
        <v>500</v>
      </c>
      <c r="G15" s="21" t="b">
        <v>1</v>
      </c>
      <c r="H15" s="43" cm="1">
        <f t="array" ref="H15:M15">_xldudf_CLIMATIQ_CALCULATE_PROCUREMENT_BYACTIVITYID(B15,C15,D15,E15,F15,G15)</f>
        <v>157.19999999999999</v>
      </c>
      <c r="I15" s="14" t="str">
        <v>Rubber and plastic products, 2019, Spain, EXIOBASE</v>
      </c>
      <c r="J15" s="14">
        <v>9.3516333349999998E-3</v>
      </c>
      <c r="K15" s="14">
        <v>9.6670763490000006E-2</v>
      </c>
      <c r="L15" s="14">
        <v>5.4069415769999992E-3</v>
      </c>
      <c r="M15" s="31">
        <v>0.15618086485719984</v>
      </c>
    </row>
    <row r="16" spans="2:13" x14ac:dyDescent="0.2">
      <c r="B16" s="20"/>
      <c r="C16" s="13"/>
      <c r="D16" s="13"/>
      <c r="E16" s="13"/>
      <c r="F16" s="13"/>
      <c r="G16" s="21"/>
      <c r="H16" s="30"/>
      <c r="I16" s="14"/>
      <c r="J16" s="14"/>
      <c r="K16" s="14"/>
      <c r="L16" s="14"/>
      <c r="M16" s="31"/>
    </row>
    <row r="17" spans="2:13" x14ac:dyDescent="0.2">
      <c r="B17" s="22"/>
      <c r="C17" s="15"/>
      <c r="D17" s="15"/>
      <c r="E17" s="15"/>
      <c r="F17" s="15"/>
      <c r="G17" s="23"/>
      <c r="H17" s="30"/>
      <c r="I17" s="14"/>
      <c r="J17" s="14"/>
      <c r="K17" s="14"/>
      <c r="L17" s="14"/>
      <c r="M17" s="31"/>
    </row>
    <row r="18" spans="2:13" x14ac:dyDescent="0.2">
      <c r="B18" s="22"/>
      <c r="C18" s="15"/>
      <c r="D18" s="15"/>
      <c r="E18" s="15"/>
      <c r="F18" s="15"/>
      <c r="G18" s="23"/>
      <c r="H18" s="30"/>
      <c r="I18" s="14"/>
      <c r="J18" s="14"/>
      <c r="K18" s="14"/>
      <c r="L18" s="14"/>
      <c r="M18" s="31"/>
    </row>
    <row r="19" spans="2:13" x14ac:dyDescent="0.2">
      <c r="B19" s="24"/>
      <c r="C19" s="16"/>
      <c r="D19" s="16"/>
      <c r="E19" s="16"/>
      <c r="F19" s="16"/>
      <c r="G19" s="25"/>
      <c r="H19" s="32"/>
      <c r="I19" s="17"/>
      <c r="J19" s="17"/>
      <c r="K19" s="17"/>
      <c r="L19" s="17"/>
      <c r="M19" s="33"/>
    </row>
    <row r="20" spans="2:13" x14ac:dyDescent="0.2">
      <c r="B20" s="24"/>
      <c r="C20" s="16"/>
      <c r="D20" s="16"/>
      <c r="E20" s="16"/>
      <c r="F20" s="16"/>
      <c r="G20" s="25"/>
      <c r="H20" s="32"/>
      <c r="I20" s="17"/>
      <c r="J20" s="17"/>
      <c r="K20" s="17"/>
      <c r="L20" s="17"/>
      <c r="M20" s="33"/>
    </row>
    <row r="21" spans="2:13" x14ac:dyDescent="0.2">
      <c r="B21" s="24"/>
      <c r="C21" s="16"/>
      <c r="D21" s="16"/>
      <c r="E21" s="16"/>
      <c r="F21" s="16"/>
      <c r="G21" s="25"/>
      <c r="H21" s="32"/>
      <c r="I21" s="17"/>
      <c r="J21" s="17"/>
      <c r="K21" s="17"/>
      <c r="L21" s="17"/>
      <c r="M21" s="33"/>
    </row>
    <row r="22" spans="2:13" x14ac:dyDescent="0.15">
      <c r="B22" s="26"/>
      <c r="C22" s="16"/>
      <c r="D22" s="16"/>
      <c r="E22" s="16"/>
      <c r="F22" s="16"/>
      <c r="G22" s="25"/>
      <c r="H22" s="32"/>
      <c r="I22" s="17"/>
      <c r="J22" s="17"/>
      <c r="K22" s="17"/>
      <c r="L22" s="17"/>
      <c r="M22" s="33"/>
    </row>
    <row r="23" spans="2:13" ht="17" thickBot="1" x14ac:dyDescent="0.2">
      <c r="B23" s="27"/>
      <c r="C23" s="28"/>
      <c r="D23" s="28"/>
      <c r="E23" s="28"/>
      <c r="F23" s="28"/>
      <c r="G23" s="29"/>
      <c r="H23" s="34"/>
      <c r="I23" s="35"/>
      <c r="J23" s="35"/>
      <c r="K23" s="35"/>
      <c r="L23" s="35"/>
      <c r="M23" s="36"/>
    </row>
    <row r="24" spans="2:13" x14ac:dyDescent="0.15">
      <c r="B24" s="9"/>
    </row>
    <row r="25" spans="2:13" x14ac:dyDescent="0.15">
      <c r="B25" s="9"/>
    </row>
    <row r="26" spans="2:13" x14ac:dyDescent="0.15">
      <c r="B26" s="9"/>
    </row>
    <row r="27" spans="2:13" x14ac:dyDescent="0.15">
      <c r="B27" s="9"/>
    </row>
  </sheetData>
  <mergeCells count="3">
    <mergeCell ref="B8:G8"/>
    <mergeCell ref="H8:M8"/>
    <mergeCell ref="B6:K6"/>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A4533-660E-7B49-96BE-19443E537E63}">
  <sheetPr>
    <tabColor theme="7" tint="0.79998168889431442"/>
  </sheetPr>
  <dimension ref="B1:N27"/>
  <sheetViews>
    <sheetView showGridLines="0" zoomScaleNormal="100" workbookViewId="0">
      <selection activeCell="A10" sqref="A10"/>
    </sheetView>
  </sheetViews>
  <sheetFormatPr baseColWidth="10" defaultColWidth="10.83203125" defaultRowHeight="16" x14ac:dyDescent="0.2"/>
  <cols>
    <col min="1" max="1" width="4" style="3" customWidth="1"/>
    <col min="2" max="2" width="23.5" style="4" customWidth="1"/>
    <col min="3" max="3" width="12.83203125" style="4" customWidth="1"/>
    <col min="4" max="5" width="14" style="4" customWidth="1"/>
    <col min="6" max="6" width="11.83203125" style="4" customWidth="1"/>
    <col min="7" max="7" width="14.5" style="4" customWidth="1"/>
    <col min="8" max="8" width="12.83203125" style="3" customWidth="1"/>
    <col min="9" max="12" width="22.1640625" style="3" customWidth="1"/>
    <col min="13" max="13" width="36.6640625" style="3" customWidth="1"/>
    <col min="14" max="14" width="29.1640625" style="3" customWidth="1"/>
    <col min="15" max="16384" width="10.83203125" style="3"/>
  </cols>
  <sheetData>
    <row r="1" spans="2:14" ht="29" customHeight="1" x14ac:dyDescent="0.2"/>
    <row r="2" spans="2:14" ht="35" x14ac:dyDescent="0.35">
      <c r="B2" s="51" t="s">
        <v>195</v>
      </c>
      <c r="C2" s="5"/>
    </row>
    <row r="3" spans="2:14" ht="13" customHeight="1" x14ac:dyDescent="0.3">
      <c r="B3" s="7"/>
      <c r="C3" s="5"/>
    </row>
    <row r="4" spans="2:14" ht="22" x14ac:dyDescent="0.3">
      <c r="B4" s="11" t="s">
        <v>196</v>
      </c>
      <c r="C4"/>
    </row>
    <row r="5" spans="2:14" ht="17" x14ac:dyDescent="0.25">
      <c r="B5" s="6"/>
      <c r="C5"/>
    </row>
    <row r="6" spans="2:14" ht="40" customHeight="1" x14ac:dyDescent="0.2">
      <c r="B6" s="238" t="s">
        <v>197</v>
      </c>
      <c r="C6" s="238"/>
      <c r="D6" s="238"/>
      <c r="E6" s="238"/>
      <c r="F6" s="238"/>
      <c r="G6" s="238"/>
      <c r="H6" s="238"/>
      <c r="I6" s="238"/>
      <c r="J6" s="238"/>
      <c r="K6" s="238"/>
      <c r="L6" s="8"/>
      <c r="M6" s="8"/>
    </row>
    <row r="7" spans="2:14" ht="12" customHeight="1" thickBot="1" x14ac:dyDescent="0.25"/>
    <row r="8" spans="2:14" ht="33" customHeight="1" x14ac:dyDescent="0.2">
      <c r="B8" s="239" t="s">
        <v>49</v>
      </c>
      <c r="C8" s="240"/>
      <c r="D8" s="240"/>
      <c r="E8" s="240"/>
      <c r="F8" s="240"/>
      <c r="G8" s="240"/>
      <c r="H8" s="244" t="s">
        <v>50</v>
      </c>
      <c r="I8" s="245"/>
      <c r="J8" s="245"/>
      <c r="K8" s="245"/>
      <c r="L8" s="245"/>
      <c r="M8" s="245"/>
      <c r="N8" s="246"/>
    </row>
    <row r="9" spans="2:14" ht="56" customHeight="1" thickBot="1" x14ac:dyDescent="0.25">
      <c r="B9" s="37" t="s">
        <v>198</v>
      </c>
      <c r="C9" s="38" t="s">
        <v>56</v>
      </c>
      <c r="D9" s="38" t="s">
        <v>55</v>
      </c>
      <c r="E9" s="38" t="s">
        <v>52</v>
      </c>
      <c r="F9" s="38" t="s">
        <v>54</v>
      </c>
      <c r="G9" s="93" t="s">
        <v>57</v>
      </c>
      <c r="H9" s="66" t="s">
        <v>89</v>
      </c>
      <c r="I9" s="61" t="s">
        <v>199</v>
      </c>
      <c r="J9" s="61" t="s">
        <v>200</v>
      </c>
      <c r="K9" s="61" t="s">
        <v>201</v>
      </c>
      <c r="L9" s="61" t="s">
        <v>202</v>
      </c>
      <c r="M9" s="61" t="s">
        <v>93</v>
      </c>
      <c r="N9" s="68" t="s">
        <v>94</v>
      </c>
    </row>
    <row r="10" spans="2:14" ht="106" thickBot="1" x14ac:dyDescent="0.25">
      <c r="B10" s="102" t="s">
        <v>203</v>
      </c>
      <c r="C10" s="46" t="s">
        <v>204</v>
      </c>
      <c r="D10" s="46" t="s">
        <v>205</v>
      </c>
      <c r="E10" s="46" t="s">
        <v>206</v>
      </c>
      <c r="F10" s="47" t="s">
        <v>207</v>
      </c>
      <c r="G10" s="94" t="s">
        <v>68</v>
      </c>
      <c r="H10" s="67" t="s">
        <v>69</v>
      </c>
      <c r="I10" s="12" t="s">
        <v>99</v>
      </c>
      <c r="J10" s="12" t="s">
        <v>208</v>
      </c>
      <c r="K10" s="12" t="s">
        <v>209</v>
      </c>
      <c r="L10" s="12" t="s">
        <v>210</v>
      </c>
      <c r="M10" s="47" t="s">
        <v>101</v>
      </c>
      <c r="N10" s="103" t="s">
        <v>129</v>
      </c>
    </row>
    <row r="11" spans="2:14" ht="85" x14ac:dyDescent="0.2">
      <c r="B11" s="40" t="s">
        <v>211</v>
      </c>
      <c r="C11" s="41">
        <v>100</v>
      </c>
      <c r="D11" s="41" t="s">
        <v>82</v>
      </c>
      <c r="E11" s="41" t="s">
        <v>183</v>
      </c>
      <c r="F11" s="41">
        <v>2023</v>
      </c>
      <c r="G11" s="95" t="b">
        <v>1</v>
      </c>
      <c r="H11" s="30" cm="1">
        <f t="array" ref="H11:N11">_xldudf_CLIMATIQ_CALCULATE_FUEL(B11,C11,D11,E11,F11,G11)</f>
        <v>0.22616</v>
      </c>
      <c r="I11" s="14">
        <v>0.1925</v>
      </c>
      <c r="J11" s="14" t="str">
        <v>unknown</v>
      </c>
      <c r="K11" s="14">
        <v>3.3660000000000002E-2</v>
      </c>
      <c r="L11" s="14" t="str">
        <v>unknown</v>
      </c>
      <c r="M11" s="14" t="str">
        <v>Natural gas, 2023, United States of America (the), EPA; Natural gas - 100% mineral blend, 2023, United Kingdom, BEIS</v>
      </c>
      <c r="N11" s="31" t="str">
        <v xml:space="preserve">Notices: A different region was selected as the requested region (US) was not available for the selected fuel type and unit., </v>
      </c>
    </row>
    <row r="12" spans="2:14" ht="17" x14ac:dyDescent="0.2">
      <c r="B12" s="20" t="s">
        <v>212</v>
      </c>
      <c r="C12" s="13">
        <v>23</v>
      </c>
      <c r="D12" s="13" t="s">
        <v>79</v>
      </c>
      <c r="E12" s="13"/>
      <c r="F12" s="13">
        <v>2021</v>
      </c>
      <c r="G12" s="62"/>
      <c r="H12" s="30" cm="1">
        <f t="array" ref="H12">_xldudf_CLIMATIQ_CALCULATE_FUEL(B12,C12,D12,E12,F12,G12)</f>
        <v>16.0411</v>
      </c>
      <c r="I12" s="14"/>
      <c r="J12" s="14"/>
      <c r="K12" s="14"/>
      <c r="L12" s="14"/>
      <c r="M12" s="14"/>
      <c r="N12" s="31"/>
    </row>
    <row r="13" spans="2:14" ht="34" x14ac:dyDescent="0.2">
      <c r="B13" s="20" t="s">
        <v>213</v>
      </c>
      <c r="C13" s="13">
        <v>10</v>
      </c>
      <c r="D13" s="13" t="s">
        <v>79</v>
      </c>
      <c r="E13" s="13" t="s">
        <v>81</v>
      </c>
      <c r="F13" s="13"/>
      <c r="G13" s="62" t="b">
        <v>1</v>
      </c>
      <c r="H13" s="30" cm="1">
        <f t="array" ref="H13:N13">_xldudf_CLIMATIQ_CALCULATE_FUEL(B13,C13,D13,E13,F13,G13)</f>
        <v>33.92</v>
      </c>
      <c r="I13" s="14">
        <v>29.21</v>
      </c>
      <c r="J13" s="14" t="str">
        <v>unknown</v>
      </c>
      <c r="K13" s="14">
        <v>4.71</v>
      </c>
      <c r="L13" s="14" t="str">
        <v>unknown</v>
      </c>
      <c r="M13" s="14" t="str">
        <v>Coal - domestic, 2024, United Kingdom, BEIS</v>
      </c>
      <c r="N13" s="31" t="str">
        <v xml:space="preserve">Notices: </v>
      </c>
    </row>
    <row r="14" spans="2:14" x14ac:dyDescent="0.2">
      <c r="B14" s="20"/>
      <c r="C14" s="13"/>
      <c r="D14" s="13"/>
      <c r="E14" s="13"/>
      <c r="F14" s="13"/>
      <c r="G14" s="62"/>
      <c r="H14" s="30"/>
      <c r="I14" s="14"/>
      <c r="J14" s="14"/>
      <c r="K14" s="14"/>
      <c r="L14" s="14"/>
      <c r="M14" s="14"/>
      <c r="N14" s="31"/>
    </row>
    <row r="15" spans="2:14" x14ac:dyDescent="0.2">
      <c r="B15" s="20"/>
      <c r="C15" s="13"/>
      <c r="D15" s="13"/>
      <c r="E15" s="13"/>
      <c r="F15" s="13"/>
      <c r="G15" s="62"/>
      <c r="H15" s="30"/>
      <c r="I15" s="14"/>
      <c r="J15" s="14"/>
      <c r="K15" s="14"/>
      <c r="L15" s="14"/>
      <c r="M15" s="14"/>
      <c r="N15" s="31"/>
    </row>
    <row r="16" spans="2:14" x14ac:dyDescent="0.2">
      <c r="B16" s="20"/>
      <c r="C16" s="13"/>
      <c r="D16" s="13"/>
      <c r="E16" s="13"/>
      <c r="F16" s="13"/>
      <c r="G16" s="62"/>
      <c r="H16" s="30"/>
      <c r="I16" s="14"/>
      <c r="J16" s="14"/>
      <c r="K16" s="14"/>
      <c r="L16" s="14"/>
      <c r="M16" s="14"/>
      <c r="N16" s="31"/>
    </row>
    <row r="17" spans="2:14" x14ac:dyDescent="0.2">
      <c r="B17" s="22"/>
      <c r="C17" s="15"/>
      <c r="D17" s="15"/>
      <c r="E17" s="15"/>
      <c r="F17" s="15"/>
      <c r="G17" s="63"/>
      <c r="H17" s="30"/>
      <c r="I17" s="14"/>
      <c r="J17" s="14"/>
      <c r="K17" s="14"/>
      <c r="L17" s="14"/>
      <c r="M17" s="14"/>
      <c r="N17" s="31"/>
    </row>
    <row r="18" spans="2:14" x14ac:dyDescent="0.2">
      <c r="B18" s="22"/>
      <c r="C18" s="15"/>
      <c r="D18" s="15"/>
      <c r="E18" s="15"/>
      <c r="F18" s="15"/>
      <c r="G18" s="63"/>
      <c r="H18" s="30"/>
      <c r="I18" s="14"/>
      <c r="J18" s="14"/>
      <c r="K18" s="14"/>
      <c r="L18" s="14"/>
      <c r="M18" s="14"/>
      <c r="N18" s="31"/>
    </row>
    <row r="19" spans="2:14" x14ac:dyDescent="0.2">
      <c r="B19" s="24"/>
      <c r="C19" s="16"/>
      <c r="D19" s="16"/>
      <c r="E19" s="16"/>
      <c r="F19" s="16"/>
      <c r="G19" s="64"/>
      <c r="H19" s="32"/>
      <c r="I19" s="17"/>
      <c r="J19" s="17"/>
      <c r="K19" s="17"/>
      <c r="L19" s="17"/>
      <c r="M19" s="17"/>
      <c r="N19" s="33"/>
    </row>
    <row r="20" spans="2:14" x14ac:dyDescent="0.2">
      <c r="B20" s="24"/>
      <c r="C20" s="16"/>
      <c r="D20" s="16"/>
      <c r="E20" s="16"/>
      <c r="F20" s="16"/>
      <c r="G20" s="64"/>
      <c r="H20" s="32"/>
      <c r="I20" s="17"/>
      <c r="J20" s="17"/>
      <c r="K20" s="17"/>
      <c r="L20" s="17"/>
      <c r="M20" s="17"/>
      <c r="N20" s="33"/>
    </row>
    <row r="21" spans="2:14" x14ac:dyDescent="0.2">
      <c r="B21" s="24"/>
      <c r="C21" s="16"/>
      <c r="D21" s="16"/>
      <c r="E21" s="16"/>
      <c r="F21" s="16"/>
      <c r="G21" s="64"/>
      <c r="H21" s="32"/>
      <c r="I21" s="17"/>
      <c r="J21" s="17"/>
      <c r="K21" s="17"/>
      <c r="L21" s="17"/>
      <c r="M21" s="17"/>
      <c r="N21" s="33"/>
    </row>
    <row r="22" spans="2:14" x14ac:dyDescent="0.15">
      <c r="B22" s="26"/>
      <c r="C22" s="16"/>
      <c r="D22" s="16"/>
      <c r="E22" s="16"/>
      <c r="F22" s="16"/>
      <c r="G22" s="64"/>
      <c r="H22" s="32"/>
      <c r="I22" s="17"/>
      <c r="J22" s="17"/>
      <c r="K22" s="17"/>
      <c r="L22" s="17"/>
      <c r="M22" s="17"/>
      <c r="N22" s="33"/>
    </row>
    <row r="23" spans="2:14" ht="17" thickBot="1" x14ac:dyDescent="0.2">
      <c r="B23" s="27"/>
      <c r="C23" s="28"/>
      <c r="D23" s="28"/>
      <c r="E23" s="28"/>
      <c r="F23" s="28"/>
      <c r="G23" s="65"/>
      <c r="H23" s="34"/>
      <c r="I23" s="35"/>
      <c r="J23" s="35"/>
      <c r="K23" s="35"/>
      <c r="L23" s="35"/>
      <c r="M23" s="35"/>
      <c r="N23" s="36"/>
    </row>
    <row r="24" spans="2:14" x14ac:dyDescent="0.15">
      <c r="B24" s="9"/>
    </row>
    <row r="25" spans="2:14" x14ac:dyDescent="0.15">
      <c r="B25" s="9"/>
    </row>
    <row r="26" spans="2:14" x14ac:dyDescent="0.15">
      <c r="B26" s="9"/>
    </row>
    <row r="27" spans="2:14" x14ac:dyDescent="0.15">
      <c r="B27" s="9"/>
    </row>
  </sheetData>
  <mergeCells count="3">
    <mergeCell ref="B6:K6"/>
    <mergeCell ref="B8:G8"/>
    <mergeCell ref="H8:N8"/>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843AD-27C1-DA4B-8752-5DCC112A2E7F}">
  <sheetPr>
    <tabColor theme="7" tint="0.79998168889431442"/>
  </sheetPr>
  <dimension ref="B1:R27"/>
  <sheetViews>
    <sheetView showGridLines="0" topLeftCell="A10" zoomScaleNormal="100" workbookViewId="0">
      <selection activeCell="A10" sqref="A10"/>
    </sheetView>
  </sheetViews>
  <sheetFormatPr baseColWidth="10" defaultColWidth="10.83203125" defaultRowHeight="16" x14ac:dyDescent="0.2"/>
  <cols>
    <col min="1" max="1" width="4" style="3" customWidth="1"/>
    <col min="2" max="2" width="12.83203125" style="4" customWidth="1"/>
    <col min="3" max="3" width="14" style="4" customWidth="1"/>
    <col min="4" max="4" width="13.6640625" style="4" customWidth="1"/>
    <col min="5" max="5" width="13.33203125" style="4" customWidth="1"/>
    <col min="6" max="6" width="19.1640625" style="4" customWidth="1"/>
    <col min="7" max="7" width="23.5" style="4" customWidth="1"/>
    <col min="8" max="8" width="20" style="4" customWidth="1"/>
    <col min="9" max="10" width="14" style="4" customWidth="1"/>
    <col min="11" max="11" width="18" style="4" customWidth="1"/>
    <col min="12" max="12" width="12.83203125" style="3" customWidth="1"/>
    <col min="13" max="16" width="22.1640625" style="3" customWidth="1"/>
    <col min="17" max="17" width="57.1640625" style="3" customWidth="1"/>
    <col min="18" max="18" width="37.83203125" style="3" customWidth="1"/>
    <col min="19" max="16384" width="10.83203125" style="3"/>
  </cols>
  <sheetData>
    <row r="1" spans="2:18" ht="29" customHeight="1" x14ac:dyDescent="0.2"/>
    <row r="2" spans="2:18" ht="35" x14ac:dyDescent="0.35">
      <c r="B2" s="51" t="s">
        <v>214</v>
      </c>
      <c r="C2" s="51"/>
      <c r="D2" s="51"/>
      <c r="E2" s="51"/>
      <c r="F2" s="51"/>
      <c r="G2" s="51"/>
      <c r="H2" s="5"/>
      <c r="M2" s="111"/>
    </row>
    <row r="3" spans="2:18" ht="13" customHeight="1" x14ac:dyDescent="0.3">
      <c r="B3" s="7"/>
      <c r="C3" s="7"/>
      <c r="D3" s="7"/>
      <c r="E3" s="7"/>
      <c r="F3" s="7"/>
      <c r="G3" s="7"/>
      <c r="H3" s="5"/>
    </row>
    <row r="4" spans="2:18" ht="22" x14ac:dyDescent="0.3">
      <c r="B4" s="11" t="s">
        <v>215</v>
      </c>
      <c r="C4" s="11"/>
      <c r="D4" s="11"/>
      <c r="E4" s="11"/>
      <c r="F4" s="11"/>
      <c r="G4" s="11"/>
      <c r="H4"/>
    </row>
    <row r="5" spans="2:18" ht="17" x14ac:dyDescent="0.25">
      <c r="B5" s="6"/>
      <c r="C5" s="6"/>
      <c r="D5" s="6"/>
      <c r="E5" s="6"/>
      <c r="F5" s="6"/>
      <c r="G5" s="6"/>
      <c r="H5"/>
    </row>
    <row r="6" spans="2:18" ht="51" customHeight="1" x14ac:dyDescent="0.2">
      <c r="B6" s="238" t="s">
        <v>216</v>
      </c>
      <c r="C6" s="238"/>
      <c r="D6" s="238"/>
      <c r="E6" s="238"/>
      <c r="F6" s="238"/>
      <c r="G6" s="238"/>
      <c r="H6" s="238"/>
      <c r="I6" s="238"/>
      <c r="J6" s="238"/>
      <c r="K6" s="238"/>
      <c r="L6" s="238"/>
      <c r="M6" s="238"/>
      <c r="N6" s="238"/>
      <c r="O6" s="238"/>
      <c r="P6" s="8"/>
      <c r="Q6" s="8"/>
    </row>
    <row r="7" spans="2:18" ht="12" customHeight="1" thickBot="1" x14ac:dyDescent="0.25"/>
    <row r="8" spans="2:18" ht="33" customHeight="1" x14ac:dyDescent="0.2">
      <c r="B8" s="239" t="s">
        <v>49</v>
      </c>
      <c r="C8" s="252"/>
      <c r="D8" s="252"/>
      <c r="E8" s="252"/>
      <c r="F8" s="252"/>
      <c r="G8" s="252"/>
      <c r="H8" s="240"/>
      <c r="I8" s="240"/>
      <c r="J8" s="240"/>
      <c r="K8" s="240"/>
      <c r="L8" s="244" t="s">
        <v>50</v>
      </c>
      <c r="M8" s="245"/>
      <c r="N8" s="245"/>
      <c r="O8" s="245"/>
      <c r="P8" s="245"/>
      <c r="Q8" s="245"/>
      <c r="R8" s="246"/>
    </row>
    <row r="9" spans="2:18" ht="56" customHeight="1" thickBot="1" x14ac:dyDescent="0.25">
      <c r="B9" s="37" t="s">
        <v>56</v>
      </c>
      <c r="C9" s="104" t="s">
        <v>165</v>
      </c>
      <c r="D9" s="104" t="s">
        <v>166</v>
      </c>
      <c r="E9" s="104" t="s">
        <v>217</v>
      </c>
      <c r="F9" s="104" t="s">
        <v>218</v>
      </c>
      <c r="G9" s="104" t="s">
        <v>219</v>
      </c>
      <c r="H9" s="38" t="s">
        <v>220</v>
      </c>
      <c r="I9" s="38" t="s">
        <v>221</v>
      </c>
      <c r="J9" s="38" t="s">
        <v>222</v>
      </c>
      <c r="K9" s="93" t="s">
        <v>57</v>
      </c>
      <c r="L9" s="66" t="s">
        <v>58</v>
      </c>
      <c r="M9" s="61" t="s">
        <v>223</v>
      </c>
      <c r="N9" s="61" t="s">
        <v>224</v>
      </c>
      <c r="O9" s="61" t="s">
        <v>225</v>
      </c>
      <c r="P9" s="61" t="s">
        <v>226</v>
      </c>
      <c r="Q9" s="61" t="s">
        <v>93</v>
      </c>
      <c r="R9" s="68" t="s">
        <v>94</v>
      </c>
    </row>
    <row r="10" spans="2:18" ht="136" thickBot="1" x14ac:dyDescent="0.25">
      <c r="B10" s="102" t="s">
        <v>227</v>
      </c>
      <c r="C10" s="46" t="s">
        <v>228</v>
      </c>
      <c r="D10" s="46" t="s">
        <v>229</v>
      </c>
      <c r="E10" s="46" t="s">
        <v>230</v>
      </c>
      <c r="F10" s="46" t="s">
        <v>231</v>
      </c>
      <c r="G10" s="46" t="s">
        <v>232</v>
      </c>
      <c r="H10" s="46" t="s">
        <v>233</v>
      </c>
      <c r="I10" s="46" t="s">
        <v>234</v>
      </c>
      <c r="J10" s="46" t="s">
        <v>235</v>
      </c>
      <c r="K10" s="94" t="s">
        <v>68</v>
      </c>
      <c r="L10" s="67" t="s">
        <v>69</v>
      </c>
      <c r="M10" s="12" t="s">
        <v>236</v>
      </c>
      <c r="N10" s="12" t="s">
        <v>237</v>
      </c>
      <c r="O10" s="12" t="s">
        <v>238</v>
      </c>
      <c r="P10" s="12" t="s">
        <v>239</v>
      </c>
      <c r="Q10" s="47" t="s">
        <v>101</v>
      </c>
      <c r="R10" s="103" t="s">
        <v>129</v>
      </c>
    </row>
    <row r="11" spans="2:18" ht="85" x14ac:dyDescent="0.2">
      <c r="B11" s="40">
        <v>13000</v>
      </c>
      <c r="C11" s="105" t="s">
        <v>240</v>
      </c>
      <c r="D11" s="105"/>
      <c r="E11" s="105"/>
      <c r="F11" s="105"/>
      <c r="G11" s="105"/>
      <c r="H11" s="41"/>
      <c r="I11" s="41"/>
      <c r="J11" s="13" t="b">
        <v>1</v>
      </c>
      <c r="K11" s="95" t="b">
        <v>1</v>
      </c>
      <c r="L11" s="30" cm="1">
        <f t="array" ref="L11:R11">_xldudf_CLIMATIQ_CALCULATE_ELECTRICITY(B11,C11,D11,E11,F11,G11,H11,I11,J11,K11)</f>
        <v>3634.32</v>
      </c>
      <c r="M11" s="14">
        <v>2698</v>
      </c>
      <c r="N11" s="14">
        <v>739.6</v>
      </c>
      <c r="O11" s="14">
        <v>154.4</v>
      </c>
      <c r="P11" s="14">
        <v>42.32</v>
      </c>
      <c r="Q11" s="14" t="str">
        <v>Electricity supplied from grid, 2022, California, US, EPA; Electricity supplied from grid, 2021, United States of America (the), BEIS; Electricity supplied from grid, 2021, United States of America (the), EPA; Electricity supplied from grid: T&amp;D losses, 2021, United States of America (the), BEIS</v>
      </c>
      <c r="R11" s="31" t="str">
        <v xml:space="preserve">Notices: Unable to find a residual mix factor for the requested region, the supplier mix will be used instead, this will likely result in underestimating this portion of the energy usage, </v>
      </c>
    </row>
    <row r="12" spans="2:18" ht="51" x14ac:dyDescent="0.2">
      <c r="B12" s="20">
        <v>34200</v>
      </c>
      <c r="C12" s="106" t="s">
        <v>81</v>
      </c>
      <c r="D12" s="106">
        <v>2022</v>
      </c>
      <c r="E12" s="106"/>
      <c r="F12" s="106"/>
      <c r="G12" s="106"/>
      <c r="H12" s="13" t="s">
        <v>211</v>
      </c>
      <c r="I12" s="13"/>
      <c r="J12" s="13" t="b">
        <v>1</v>
      </c>
      <c r="K12" s="62" t="b">
        <v>1</v>
      </c>
      <c r="L12" s="30" cm="1">
        <f t="array" ref="L12:R12">_xldudf_CLIMATIQ_CALCULATE_ELECTRICITY(B12,C12,D12,E12,F12,G12,H12,I12,J12,K12)</f>
        <v>8336.8799999999992</v>
      </c>
      <c r="M12" s="14">
        <v>6638</v>
      </c>
      <c r="N12" s="14">
        <v>1046</v>
      </c>
      <c r="O12" s="14">
        <v>564</v>
      </c>
      <c r="P12" s="14">
        <v>88.88</v>
      </c>
      <c r="Q12" s="14" t="str">
        <v>Electricity supplied from grid, 2022, United Kingdom, IEA; Electricity supplied from grid: T&amp;D losses, 2022, United Kingdom, IEA</v>
      </c>
      <c r="R12" s="31" t="str">
        <v xml:space="preserve">Notices: </v>
      </c>
    </row>
    <row r="13" spans="2:18" ht="34" x14ac:dyDescent="0.2">
      <c r="B13" s="20">
        <v>100</v>
      </c>
      <c r="C13" s="106" t="s">
        <v>74</v>
      </c>
      <c r="D13" s="106">
        <v>2021</v>
      </c>
      <c r="E13" s="106" t="s">
        <v>241</v>
      </c>
      <c r="F13" s="106" t="s">
        <v>242</v>
      </c>
      <c r="G13" s="106"/>
      <c r="H13" s="13" t="s">
        <v>213</v>
      </c>
      <c r="I13" s="13"/>
      <c r="J13" s="13" t="b">
        <v>1</v>
      </c>
      <c r="K13" s="62" t="b">
        <v>1</v>
      </c>
      <c r="L13" s="30" cm="1">
        <f t="array" ref="L13:R13">_xldudf_CLIMATIQ_CALCULATE_ELECTRICITY(B13,C13,D13,E13,F13,G13,H13,I13,J13,K13)</f>
        <v>89.7273</v>
      </c>
      <c r="M13" s="14">
        <v>76.23</v>
      </c>
      <c r="N13" s="14">
        <v>12.6</v>
      </c>
      <c r="O13" s="14">
        <v>0.77</v>
      </c>
      <c r="P13" s="14">
        <v>0.1273</v>
      </c>
      <c r="Q13" s="14" t="str">
        <v>Coal - electricity generation (net CV), 2021, United Kingdom, BEIS</v>
      </c>
      <c r="R13" s="31" t="str">
        <v xml:space="preserve">Notices: </v>
      </c>
    </row>
    <row r="14" spans="2:18" ht="34" x14ac:dyDescent="0.2">
      <c r="B14" s="20">
        <v>2048</v>
      </c>
      <c r="C14" s="106" t="s">
        <v>185</v>
      </c>
      <c r="D14" s="106">
        <v>2022</v>
      </c>
      <c r="E14" s="106"/>
      <c r="F14" s="106"/>
      <c r="G14" s="106"/>
      <c r="H14" s="13"/>
      <c r="I14" s="13">
        <v>100</v>
      </c>
      <c r="J14" s="13" t="b">
        <v>1</v>
      </c>
      <c r="K14" s="62" t="b">
        <v>1</v>
      </c>
      <c r="L14" s="30" cm="1">
        <f t="array" ref="L14:R14">_xldudf_CLIMATIQ_CALCULATE_ELECTRICITY(B14,C14,D14,E14,F14,G14,H14,I14,J14,K14)</f>
        <v>208.636</v>
      </c>
      <c r="M14" s="14">
        <v>158.30000000000001</v>
      </c>
      <c r="N14" s="14">
        <v>38.19</v>
      </c>
      <c r="O14" s="14">
        <v>9.7859999999999996</v>
      </c>
      <c r="P14" s="14">
        <v>2.36</v>
      </c>
      <c r="Q14" s="14" t="str">
        <v>Electricity supplied from grid, 2022, France, IEA; Electricity supplied from grid: T&amp;D losses, 2022, France, IEA</v>
      </c>
      <c r="R14" s="31" t="str">
        <v xml:space="preserve">Notices: Market generation components were subtracted for RECs, </v>
      </c>
    </row>
    <row r="15" spans="2:18" ht="51" x14ac:dyDescent="0.2">
      <c r="B15" s="20">
        <v>2048</v>
      </c>
      <c r="C15" s="106" t="s">
        <v>185</v>
      </c>
      <c r="D15" s="106">
        <v>2022</v>
      </c>
      <c r="E15" s="106"/>
      <c r="F15" s="106" t="s">
        <v>243</v>
      </c>
      <c r="G15" s="106"/>
      <c r="H15" s="13"/>
      <c r="I15" s="13">
        <v>100</v>
      </c>
      <c r="J15" s="13" t="b">
        <v>1</v>
      </c>
      <c r="K15" s="62" t="b">
        <v>1</v>
      </c>
      <c r="L15" s="30" cm="1">
        <f t="array" ref="L15:R15">_xldudf_CLIMATIQ_CALCULATE_ELECTRICITY(B15,C15,D15,E15,F15,G15,H15,I15,J15,K15)</f>
        <v>314.26600000000002</v>
      </c>
      <c r="M15" s="14">
        <v>243.4</v>
      </c>
      <c r="N15" s="14">
        <v>58.72</v>
      </c>
      <c r="O15" s="14">
        <v>9.7859999999999996</v>
      </c>
      <c r="P15" s="14">
        <v>2.36</v>
      </c>
      <c r="Q15" s="14" t="str">
        <v>Electricity supplied from grid - residual mix, 2022, France, AIB; Electricity supplied from grid, 2022, France, IEA; Electricity supplied from grid: T&amp;D losses, 2022, France, IEA</v>
      </c>
      <c r="R15" s="31" t="str">
        <v xml:space="preserve">Notices: Market generation components were subtracted for RECs, </v>
      </c>
    </row>
    <row r="16" spans="2:18" ht="17" x14ac:dyDescent="0.2">
      <c r="B16" s="20">
        <v>100</v>
      </c>
      <c r="C16" s="106" t="s">
        <v>74</v>
      </c>
      <c r="D16" s="106">
        <v>2021</v>
      </c>
      <c r="E16" s="106" t="s">
        <v>241</v>
      </c>
      <c r="F16" s="106" t="s">
        <v>242</v>
      </c>
      <c r="G16" s="106"/>
      <c r="H16" s="13"/>
      <c r="I16" s="13"/>
      <c r="J16" s="13"/>
      <c r="K16" s="62"/>
      <c r="L16" s="112" t="str" cm="1">
        <f t="array" ref="L16">_xldudf_CLIMATIQ_CALCULATE_ELECTRICITY(B16,C16,D16,E16,F16,G16,H16,I16,J16,K16)</f>
        <v>A fuel mix or factor must be provided for direct electricity components</v>
      </c>
      <c r="M16" s="14"/>
      <c r="N16" s="14"/>
      <c r="O16" s="14"/>
      <c r="P16" s="14"/>
      <c r="Q16" s="14"/>
      <c r="R16" s="31"/>
    </row>
    <row r="17" spans="2:18" x14ac:dyDescent="0.2">
      <c r="B17" s="22"/>
      <c r="C17" s="107"/>
      <c r="D17" s="107"/>
      <c r="E17" s="107"/>
      <c r="F17" s="107"/>
      <c r="G17" s="107"/>
      <c r="H17" s="15"/>
      <c r="I17" s="15"/>
      <c r="J17" s="15"/>
      <c r="K17" s="63"/>
      <c r="L17" s="30"/>
      <c r="M17" s="14"/>
      <c r="N17" s="14"/>
      <c r="O17" s="14"/>
      <c r="P17" s="14"/>
      <c r="Q17" s="14"/>
      <c r="R17" s="31"/>
    </row>
    <row r="18" spans="2:18" x14ac:dyDescent="0.2">
      <c r="B18" s="22"/>
      <c r="C18" s="107"/>
      <c r="D18" s="107"/>
      <c r="E18" s="107"/>
      <c r="F18" s="107"/>
      <c r="G18" s="107"/>
      <c r="H18" s="15"/>
      <c r="I18" s="15"/>
      <c r="J18" s="15"/>
      <c r="K18" s="63"/>
      <c r="L18" s="30"/>
      <c r="M18" s="14"/>
      <c r="N18" s="14"/>
      <c r="O18" s="14"/>
      <c r="P18" s="14"/>
      <c r="Q18" s="14"/>
      <c r="R18" s="31"/>
    </row>
    <row r="19" spans="2:18" x14ac:dyDescent="0.2">
      <c r="B19" s="24"/>
      <c r="C19" s="108"/>
      <c r="D19" s="108"/>
      <c r="E19" s="108"/>
      <c r="F19" s="108"/>
      <c r="G19" s="108"/>
      <c r="H19" s="16"/>
      <c r="I19" s="16"/>
      <c r="J19" s="16"/>
      <c r="K19" s="64"/>
      <c r="L19" s="32"/>
      <c r="M19" s="17"/>
      <c r="N19" s="17"/>
      <c r="O19" s="17"/>
      <c r="P19" s="17"/>
      <c r="Q19" s="17"/>
      <c r="R19" s="33"/>
    </row>
    <row r="20" spans="2:18" x14ac:dyDescent="0.2">
      <c r="B20" s="24"/>
      <c r="C20" s="108"/>
      <c r="D20" s="108"/>
      <c r="E20" s="108"/>
      <c r="F20" s="108"/>
      <c r="G20" s="108"/>
      <c r="H20" s="16"/>
      <c r="I20" s="16"/>
      <c r="J20" s="16"/>
      <c r="K20" s="64"/>
      <c r="L20" s="32"/>
      <c r="M20" s="17"/>
      <c r="N20" s="17"/>
      <c r="O20" s="17"/>
      <c r="P20" s="17"/>
      <c r="Q20" s="17"/>
      <c r="R20" s="33"/>
    </row>
    <row r="21" spans="2:18" x14ac:dyDescent="0.2">
      <c r="B21" s="24"/>
      <c r="C21" s="108"/>
      <c r="D21" s="108"/>
      <c r="E21" s="108"/>
      <c r="F21" s="108"/>
      <c r="G21" s="108"/>
      <c r="H21" s="16"/>
      <c r="I21" s="16"/>
      <c r="J21" s="16"/>
      <c r="K21" s="64"/>
      <c r="L21" s="32"/>
      <c r="M21" s="17"/>
      <c r="N21" s="17"/>
      <c r="O21" s="17"/>
      <c r="P21" s="17"/>
      <c r="Q21" s="17"/>
      <c r="R21" s="33"/>
    </row>
    <row r="22" spans="2:18" x14ac:dyDescent="0.15">
      <c r="B22" s="26"/>
      <c r="C22" s="109"/>
      <c r="D22" s="109"/>
      <c r="E22" s="109"/>
      <c r="F22" s="109"/>
      <c r="G22" s="109"/>
      <c r="H22" s="16"/>
      <c r="I22" s="16"/>
      <c r="J22" s="16"/>
      <c r="K22" s="64"/>
      <c r="L22" s="32"/>
      <c r="M22" s="17"/>
      <c r="N22" s="17"/>
      <c r="O22" s="17"/>
      <c r="P22" s="17"/>
      <c r="Q22" s="17"/>
      <c r="R22" s="33"/>
    </row>
    <row r="23" spans="2:18" ht="17" thickBot="1" x14ac:dyDescent="0.2">
      <c r="B23" s="27"/>
      <c r="C23" s="110"/>
      <c r="D23" s="110"/>
      <c r="E23" s="110"/>
      <c r="F23" s="110"/>
      <c r="G23" s="110"/>
      <c r="H23" s="28"/>
      <c r="I23" s="28"/>
      <c r="J23" s="28"/>
      <c r="K23" s="65"/>
      <c r="L23" s="34"/>
      <c r="M23" s="35"/>
      <c r="N23" s="35"/>
      <c r="O23" s="35"/>
      <c r="P23" s="35"/>
      <c r="Q23" s="35"/>
      <c r="R23" s="36"/>
    </row>
    <row r="24" spans="2:18" x14ac:dyDescent="0.15">
      <c r="B24" s="9"/>
      <c r="C24" s="9"/>
      <c r="D24" s="9"/>
      <c r="E24" s="9"/>
      <c r="F24" s="9"/>
      <c r="G24" s="9"/>
    </row>
    <row r="25" spans="2:18" x14ac:dyDescent="0.15">
      <c r="B25" s="9"/>
      <c r="C25" s="9"/>
      <c r="D25" s="9"/>
      <c r="E25" s="9"/>
      <c r="F25" s="9"/>
      <c r="G25" s="9"/>
    </row>
    <row r="26" spans="2:18" x14ac:dyDescent="0.15">
      <c r="B26" s="9"/>
      <c r="C26" s="9"/>
      <c r="D26" s="9"/>
      <c r="E26" s="9"/>
      <c r="F26" s="9"/>
      <c r="G26" s="9"/>
    </row>
    <row r="27" spans="2:18" x14ac:dyDescent="0.15">
      <c r="B27" s="9"/>
      <c r="C27" s="9"/>
      <c r="D27" s="9"/>
      <c r="E27" s="9"/>
      <c r="F27" s="9"/>
      <c r="G27" s="9"/>
    </row>
  </sheetData>
  <mergeCells count="3">
    <mergeCell ref="B6:O6"/>
    <mergeCell ref="B8:K8"/>
    <mergeCell ref="L8:R8"/>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00171-84A6-1447-AF06-875644B8BFAC}">
  <sheetPr>
    <tabColor theme="7" tint="0.79998168889431442"/>
  </sheetPr>
  <dimension ref="B1:L27"/>
  <sheetViews>
    <sheetView showGridLines="0" topLeftCell="A10" zoomScaleNormal="100" workbookViewId="0">
      <selection activeCell="A10" sqref="A10"/>
    </sheetView>
  </sheetViews>
  <sheetFormatPr baseColWidth="10" defaultColWidth="10.83203125" defaultRowHeight="16" x14ac:dyDescent="0.2"/>
  <cols>
    <col min="1" max="1" width="4" style="3" customWidth="1"/>
    <col min="2" max="3" width="23.5" style="4" customWidth="1"/>
    <col min="4" max="5" width="15.6640625" style="4" customWidth="1"/>
    <col min="6" max="8" width="18" style="4" customWidth="1"/>
    <col min="9" max="9" width="12.83203125" style="3" customWidth="1"/>
    <col min="10" max="10" width="11.83203125" style="3" customWidth="1"/>
    <col min="11" max="11" width="56.1640625" style="3" customWidth="1"/>
    <col min="12" max="12" width="46.83203125" style="3" customWidth="1"/>
    <col min="13" max="16384" width="10.83203125" style="3"/>
  </cols>
  <sheetData>
    <row r="1" spans="2:12" ht="29" customHeight="1" x14ac:dyDescent="0.2"/>
    <row r="2" spans="2:12" ht="35" x14ac:dyDescent="0.35">
      <c r="B2" s="51" t="s">
        <v>244</v>
      </c>
      <c r="C2" s="5"/>
      <c r="D2" s="5"/>
    </row>
    <row r="3" spans="2:12" ht="13" customHeight="1" x14ac:dyDescent="0.3">
      <c r="B3" s="7"/>
      <c r="C3" s="5"/>
      <c r="D3" s="5"/>
    </row>
    <row r="4" spans="2:12" ht="22" x14ac:dyDescent="0.3">
      <c r="B4" s="11" t="s">
        <v>245</v>
      </c>
      <c r="C4"/>
      <c r="D4"/>
    </row>
    <row r="5" spans="2:12" ht="17" x14ac:dyDescent="0.25">
      <c r="B5" s="6"/>
      <c r="C5"/>
      <c r="D5"/>
    </row>
    <row r="6" spans="2:12" ht="52" customHeight="1" x14ac:dyDescent="0.2">
      <c r="B6" s="238" t="s">
        <v>246</v>
      </c>
      <c r="C6" s="238"/>
      <c r="D6" s="238"/>
      <c r="E6" s="238"/>
      <c r="F6" s="238"/>
      <c r="G6" s="238"/>
      <c r="H6" s="238"/>
      <c r="I6" s="238"/>
      <c r="J6" s="238"/>
      <c r="K6" s="238"/>
      <c r="L6" s="238"/>
    </row>
    <row r="7" spans="2:12" ht="12" customHeight="1" thickBot="1" x14ac:dyDescent="0.25"/>
    <row r="8" spans="2:12" ht="33" customHeight="1" x14ac:dyDescent="0.2">
      <c r="B8" s="239" t="s">
        <v>49</v>
      </c>
      <c r="C8" s="240"/>
      <c r="D8" s="240"/>
      <c r="E8" s="240"/>
      <c r="F8" s="240"/>
      <c r="G8" s="240"/>
      <c r="H8" s="249"/>
      <c r="I8" s="253" t="s">
        <v>50</v>
      </c>
      <c r="J8" s="254"/>
      <c r="K8" s="254"/>
      <c r="L8" s="255"/>
    </row>
    <row r="9" spans="2:12" ht="52" thickBot="1" x14ac:dyDescent="0.25">
      <c r="B9" s="37" t="s">
        <v>86</v>
      </c>
      <c r="C9" s="38" t="s">
        <v>87</v>
      </c>
      <c r="D9" s="38" t="s">
        <v>247</v>
      </c>
      <c r="E9" s="38" t="s">
        <v>248</v>
      </c>
      <c r="F9" s="38" t="s">
        <v>249</v>
      </c>
      <c r="G9" s="38" t="s">
        <v>250</v>
      </c>
      <c r="H9" s="39" t="s">
        <v>57</v>
      </c>
      <c r="I9" s="52" t="s">
        <v>58</v>
      </c>
      <c r="J9" s="53" t="s">
        <v>90</v>
      </c>
      <c r="K9" s="53" t="s">
        <v>93</v>
      </c>
      <c r="L9" s="54" t="s">
        <v>251</v>
      </c>
    </row>
    <row r="10" spans="2:12" ht="76" thickBot="1" x14ac:dyDescent="0.25">
      <c r="B10" s="247" t="s">
        <v>95</v>
      </c>
      <c r="C10" s="248"/>
      <c r="D10" s="46" t="s">
        <v>252</v>
      </c>
      <c r="E10" s="46" t="s">
        <v>253</v>
      </c>
      <c r="F10" s="46" t="s">
        <v>254</v>
      </c>
      <c r="G10" s="47" t="s">
        <v>255</v>
      </c>
      <c r="H10" s="48" t="s">
        <v>68</v>
      </c>
      <c r="I10" s="49" t="s">
        <v>69</v>
      </c>
      <c r="J10" s="47" t="s">
        <v>98</v>
      </c>
      <c r="K10" s="47" t="s">
        <v>256</v>
      </c>
      <c r="L10" s="50" t="s">
        <v>257</v>
      </c>
    </row>
    <row r="11" spans="2:12" ht="17" x14ac:dyDescent="0.2">
      <c r="B11" s="40" t="s">
        <v>258</v>
      </c>
      <c r="C11" s="41" t="s">
        <v>259</v>
      </c>
      <c r="D11" s="41" t="s">
        <v>157</v>
      </c>
      <c r="E11" s="41">
        <v>1021</v>
      </c>
      <c r="F11" s="41" t="s">
        <v>79</v>
      </c>
      <c r="G11" s="41" t="b">
        <v>1</v>
      </c>
      <c r="H11" s="42"/>
      <c r="I11" s="43" cm="1">
        <f t="array" ref="I11">_xldudf_CLIMATIQ_CALCULATE_INTERMODALFREIGHTTRANSPORT(B11,C11,D11,E11,F11,G11,H11)</f>
        <v>70.27</v>
      </c>
      <c r="J11" s="44"/>
      <c r="K11" s="44"/>
      <c r="L11" s="45"/>
    </row>
    <row r="12" spans="2:12" ht="85" x14ac:dyDescent="0.2">
      <c r="B12" s="20" t="s">
        <v>260</v>
      </c>
      <c r="C12" s="13" t="s">
        <v>261</v>
      </c>
      <c r="D12" s="13" t="s">
        <v>155</v>
      </c>
      <c r="E12" s="13">
        <v>31</v>
      </c>
      <c r="F12" s="13" t="s">
        <v>262</v>
      </c>
      <c r="G12" s="13"/>
      <c r="H12" s="21" t="b">
        <v>1</v>
      </c>
      <c r="I12" s="30" cm="1">
        <f t="array" ref="I12:L12">_xldudf_CLIMATIQ_CALCULATE_INTERMODALFREIGHTTRANSPORT(B12,C12,D12,E12,F12,G12,H12)</f>
        <v>504740</v>
      </c>
      <c r="J12" s="14">
        <v>11307</v>
      </c>
      <c r="K12" s="14" t="str">
        <v>Freight logistics - transshipment - ambient, 2023, Global, GLEC; Articulated truck &lt;34t - Average/mixed load - Diesel, 2023, Europe and South America, GLEC; Air freight (&gt;1500 km) - unknown - RP1678, 2023, Global, GLEC; Road freight - General, 2023, North America, GLEC</v>
      </c>
      <c r="L12" s="31" t="str">
        <v>Buenos Aires City, Buenos Aires Autonomous City, Argentina ---road---&gt; Jorge Newbery Airpark ---air---&gt; Seattle–Tacoma International Airport ---road---&gt; User supplied coordinates(47.751076,-120.740135)</v>
      </c>
    </row>
    <row r="13" spans="2:12" ht="34" x14ac:dyDescent="0.2">
      <c r="B13" s="20" t="s">
        <v>263</v>
      </c>
      <c r="C13" s="13" t="s">
        <v>106</v>
      </c>
      <c r="D13" s="13" t="s">
        <v>149</v>
      </c>
      <c r="E13" s="13">
        <v>2</v>
      </c>
      <c r="F13" s="13" t="s">
        <v>262</v>
      </c>
      <c r="G13" s="13"/>
      <c r="H13" s="21" t="b">
        <v>0</v>
      </c>
      <c r="I13" s="30" cm="1">
        <f t="array" ref="I13">_xldudf_CLIMATIQ_CALCULATE_INTERMODALFREIGHTTRANSPORT(B13,C13,D13,E13,F13,G13,H13)</f>
        <v>219</v>
      </c>
      <c r="J13" s="14"/>
      <c r="K13" s="14"/>
      <c r="L13" s="31"/>
    </row>
    <row r="14" spans="2:12" ht="17" x14ac:dyDescent="0.2">
      <c r="B14" s="20" t="s">
        <v>109</v>
      </c>
      <c r="C14" s="13" t="s">
        <v>264</v>
      </c>
      <c r="D14" s="13" t="s">
        <v>149</v>
      </c>
      <c r="E14" s="13">
        <v>123</v>
      </c>
      <c r="F14" s="13" t="s">
        <v>265</v>
      </c>
      <c r="G14" s="13"/>
      <c r="H14" s="21"/>
      <c r="I14" s="30" cm="1">
        <f t="array" ref="I14">_xldudf_CLIMATIQ_CALCULATE_INTERMODALFREIGHTTRANSPORT(B14,C14,D14,E14,F14,G14,H14)</f>
        <v>3013</v>
      </c>
      <c r="J14" s="14"/>
      <c r="K14" s="14"/>
      <c r="L14" s="31"/>
    </row>
    <row r="15" spans="2:12" ht="34" x14ac:dyDescent="0.2">
      <c r="B15" s="20" t="s">
        <v>111</v>
      </c>
      <c r="C15" s="13" t="s">
        <v>266</v>
      </c>
      <c r="D15" s="13" t="s">
        <v>152</v>
      </c>
      <c r="E15" s="13">
        <v>895</v>
      </c>
      <c r="F15" s="13" t="s">
        <v>79</v>
      </c>
      <c r="G15" s="13"/>
      <c r="H15" s="21" t="b">
        <v>1</v>
      </c>
      <c r="I15" s="30" cm="1">
        <f t="array" ref="I15:L15">_xldudf_CLIMATIQ_CALCULATE_INTERMODALFREIGHTTRANSPORT(B15,C15,D15,E15,F15,G15,H15)</f>
        <v>412.9</v>
      </c>
      <c r="J15" s="14">
        <v>4602</v>
      </c>
      <c r="K15" s="14" t="str">
        <v>Freight logistics - transshipment - ambient, 2023, Global, GLEC; Road freight - General, 2023, North America, GLEC</v>
      </c>
      <c r="L15" s="31" t="str">
        <v>Disneyland, Anaheim, CA, United States ---road---&gt; John F Kennedy International Airport</v>
      </c>
    </row>
    <row r="16" spans="2:12" ht="34" x14ac:dyDescent="0.2">
      <c r="B16" s="20" t="s">
        <v>114</v>
      </c>
      <c r="C16" s="13" t="s">
        <v>104</v>
      </c>
      <c r="D16" s="13" t="s">
        <v>157</v>
      </c>
      <c r="E16" s="13">
        <v>56</v>
      </c>
      <c r="F16" s="13" t="s">
        <v>267</v>
      </c>
      <c r="G16" s="13"/>
      <c r="H16" s="21"/>
      <c r="I16" s="30" cm="1">
        <f t="array" ref="I16">_xldudf_CLIMATIQ_CALCULATE_INTERMODALFREIGHTTRANSPORT(B16,C16,D16,E16,F16,G16,H16)</f>
        <v>2.0190000000000001</v>
      </c>
      <c r="J16" s="14"/>
      <c r="K16" s="14"/>
      <c r="L16" s="31"/>
    </row>
    <row r="17" spans="2:12" x14ac:dyDescent="0.2">
      <c r="B17" s="22"/>
      <c r="C17" s="15"/>
      <c r="D17" s="15"/>
      <c r="E17" s="15"/>
      <c r="F17" s="15"/>
      <c r="G17" s="15"/>
      <c r="H17" s="23"/>
      <c r="I17" s="30"/>
      <c r="J17" s="14"/>
      <c r="K17" s="14"/>
      <c r="L17" s="31"/>
    </row>
    <row r="18" spans="2:12" x14ac:dyDescent="0.2">
      <c r="B18" s="22"/>
      <c r="C18" s="15"/>
      <c r="D18" s="15"/>
      <c r="E18" s="15"/>
      <c r="F18" s="15"/>
      <c r="G18" s="15"/>
      <c r="H18" s="23"/>
      <c r="I18" s="30"/>
      <c r="J18" s="14"/>
      <c r="K18" s="14"/>
      <c r="L18" s="31"/>
    </row>
    <row r="19" spans="2:12" x14ac:dyDescent="0.2">
      <c r="B19" s="24"/>
      <c r="C19" s="16"/>
      <c r="D19" s="16"/>
      <c r="E19" s="16"/>
      <c r="F19" s="16"/>
      <c r="G19" s="16"/>
      <c r="H19" s="25"/>
      <c r="I19" s="32"/>
      <c r="J19" s="17"/>
      <c r="K19" s="17"/>
      <c r="L19" s="33"/>
    </row>
    <row r="20" spans="2:12" x14ac:dyDescent="0.2">
      <c r="B20" s="24"/>
      <c r="C20" s="16"/>
      <c r="D20" s="16"/>
      <c r="E20" s="16"/>
      <c r="F20" s="16"/>
      <c r="G20" s="16"/>
      <c r="H20" s="25"/>
      <c r="I20" s="32"/>
      <c r="J20" s="17"/>
      <c r="K20" s="17"/>
      <c r="L20" s="33"/>
    </row>
    <row r="21" spans="2:12" x14ac:dyDescent="0.2">
      <c r="B21" s="24"/>
      <c r="C21" s="16"/>
      <c r="D21" s="16"/>
      <c r="E21" s="16"/>
      <c r="F21" s="16"/>
      <c r="G21" s="16"/>
      <c r="H21" s="25"/>
      <c r="I21" s="32"/>
      <c r="J21" s="17"/>
      <c r="K21" s="17"/>
      <c r="L21" s="33"/>
    </row>
    <row r="22" spans="2:12" x14ac:dyDescent="0.15">
      <c r="B22" s="26"/>
      <c r="C22" s="16"/>
      <c r="D22" s="16"/>
      <c r="E22" s="16"/>
      <c r="F22" s="16"/>
      <c r="G22" s="16"/>
      <c r="H22" s="25"/>
      <c r="I22" s="32"/>
      <c r="J22" s="17"/>
      <c r="K22" s="17"/>
      <c r="L22" s="33"/>
    </row>
    <row r="23" spans="2:12" ht="17" thickBot="1" x14ac:dyDescent="0.2">
      <c r="B23" s="27"/>
      <c r="C23" s="28"/>
      <c r="D23" s="28"/>
      <c r="E23" s="28"/>
      <c r="F23" s="28"/>
      <c r="G23" s="28"/>
      <c r="H23" s="29"/>
      <c r="I23" s="34"/>
      <c r="J23" s="35"/>
      <c r="K23" s="35"/>
      <c r="L23" s="36"/>
    </row>
    <row r="24" spans="2:12" x14ac:dyDescent="0.15">
      <c r="B24" s="9"/>
    </row>
    <row r="25" spans="2:12" x14ac:dyDescent="0.15">
      <c r="B25" s="9"/>
    </row>
    <row r="26" spans="2:12" x14ac:dyDescent="0.15">
      <c r="B26" s="9"/>
    </row>
    <row r="27" spans="2:12" x14ac:dyDescent="0.15">
      <c r="B27" s="9"/>
    </row>
  </sheetData>
  <mergeCells count="4">
    <mergeCell ref="B8:H8"/>
    <mergeCell ref="I8:L8"/>
    <mergeCell ref="B10:C10"/>
    <mergeCell ref="B6:L6"/>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E2FF8-9494-F445-98BB-215181A582CA}">
  <sheetPr>
    <tabColor theme="7" tint="0.79998168889431442"/>
  </sheetPr>
  <dimension ref="B1:L27"/>
  <sheetViews>
    <sheetView showGridLines="0" zoomScaleNormal="100" workbookViewId="0">
      <selection activeCell="C12" sqref="C12"/>
    </sheetView>
  </sheetViews>
  <sheetFormatPr baseColWidth="10" defaultColWidth="10.83203125" defaultRowHeight="16" x14ac:dyDescent="0.2"/>
  <cols>
    <col min="1" max="1" width="4" style="3" customWidth="1"/>
    <col min="2" max="2" width="23.5" style="4" customWidth="1"/>
    <col min="3" max="3" width="20" style="4" customWidth="1"/>
    <col min="4" max="4" width="14" style="4" customWidth="1"/>
    <col min="5" max="5" width="15" style="4" customWidth="1"/>
    <col min="6" max="6" width="18" style="4" customWidth="1"/>
    <col min="7" max="7" width="12.83203125" style="3" customWidth="1"/>
    <col min="8" max="11" width="22.1640625" style="3" customWidth="1"/>
    <col min="12" max="12" width="36.6640625" style="3" customWidth="1"/>
    <col min="13" max="16384" width="10.83203125" style="3"/>
  </cols>
  <sheetData>
    <row r="1" spans="2:12" ht="29" customHeight="1" x14ac:dyDescent="0.2"/>
    <row r="2" spans="2:12" ht="35" x14ac:dyDescent="0.35">
      <c r="B2" s="51" t="s">
        <v>268</v>
      </c>
      <c r="C2" s="5"/>
    </row>
    <row r="3" spans="2:12" ht="13" customHeight="1" x14ac:dyDescent="0.3">
      <c r="B3" s="7"/>
      <c r="C3" s="5"/>
    </row>
    <row r="4" spans="2:12" ht="22" x14ac:dyDescent="0.3">
      <c r="B4" s="11" t="s">
        <v>269</v>
      </c>
      <c r="C4"/>
    </row>
    <row r="5" spans="2:12" ht="17" x14ac:dyDescent="0.25">
      <c r="B5" s="6"/>
      <c r="C5"/>
    </row>
    <row r="6" spans="2:12" ht="40" customHeight="1" x14ac:dyDescent="0.2">
      <c r="B6" s="238" t="s">
        <v>270</v>
      </c>
      <c r="C6" s="238"/>
      <c r="D6" s="238"/>
      <c r="E6" s="238"/>
      <c r="F6" s="238"/>
      <c r="G6" s="238"/>
      <c r="H6" s="238"/>
      <c r="I6" s="238"/>
      <c r="J6" s="238"/>
      <c r="K6" s="8"/>
      <c r="L6" s="8"/>
    </row>
    <row r="7" spans="2:12" ht="12" customHeight="1" thickBot="1" x14ac:dyDescent="0.25"/>
    <row r="8" spans="2:12" ht="33" customHeight="1" x14ac:dyDescent="0.2">
      <c r="B8" s="239" t="s">
        <v>49</v>
      </c>
      <c r="C8" s="240"/>
      <c r="D8" s="240"/>
      <c r="E8" s="240"/>
      <c r="F8" s="240"/>
      <c r="G8" s="244" t="s">
        <v>50</v>
      </c>
      <c r="H8" s="245"/>
      <c r="I8" s="245"/>
      <c r="J8" s="245"/>
      <c r="K8" s="245"/>
      <c r="L8" s="245"/>
    </row>
    <row r="9" spans="2:12" ht="56" customHeight="1" thickBot="1" x14ac:dyDescent="0.25">
      <c r="B9" s="1" t="s">
        <v>271</v>
      </c>
      <c r="C9" s="1" t="s">
        <v>165</v>
      </c>
      <c r="D9" s="1" t="s">
        <v>248</v>
      </c>
      <c r="E9" s="1" t="s">
        <v>249</v>
      </c>
      <c r="F9" s="93" t="s">
        <v>57</v>
      </c>
      <c r="G9" s="66" t="s">
        <v>89</v>
      </c>
      <c r="H9" s="61" t="s">
        <v>272</v>
      </c>
      <c r="I9" s="61" t="s">
        <v>59</v>
      </c>
      <c r="J9" s="61" t="s">
        <v>273</v>
      </c>
      <c r="K9" s="61" t="s">
        <v>274</v>
      </c>
      <c r="L9" s="68" t="s">
        <v>94</v>
      </c>
    </row>
    <row r="10" spans="2:12" ht="106" thickBot="1" x14ac:dyDescent="0.25">
      <c r="B10" s="102" t="s">
        <v>275</v>
      </c>
      <c r="C10" s="46" t="s">
        <v>206</v>
      </c>
      <c r="D10" s="46" t="s">
        <v>276</v>
      </c>
      <c r="E10" s="46" t="s">
        <v>277</v>
      </c>
      <c r="F10" s="94" t="s">
        <v>68</v>
      </c>
      <c r="G10" s="67" t="s">
        <v>69</v>
      </c>
      <c r="H10" s="12" t="s">
        <v>278</v>
      </c>
      <c r="I10" s="47" t="s">
        <v>101</v>
      </c>
      <c r="J10" s="12" t="s">
        <v>279</v>
      </c>
      <c r="K10" s="12" t="s">
        <v>280</v>
      </c>
      <c r="L10" s="103" t="s">
        <v>129</v>
      </c>
    </row>
    <row r="11" spans="2:12" ht="68" x14ac:dyDescent="0.2">
      <c r="B11" s="40" t="s">
        <v>281</v>
      </c>
      <c r="C11" s="41" t="s">
        <v>183</v>
      </c>
      <c r="D11" s="41">
        <v>1</v>
      </c>
      <c r="E11" s="41" t="s">
        <v>262</v>
      </c>
      <c r="F11" s="95" t="b">
        <v>1</v>
      </c>
      <c r="G11" s="30" cm="1">
        <f t="array" ref="G11:L11">_xldudf_CLIMATIQ_CALCULATE_CBAM(B11,C11,D11,E11,F11)</f>
        <v>1850</v>
      </c>
      <c r="H11" s="14">
        <v>155.4</v>
      </c>
      <c r="I11" s="14">
        <v>1650</v>
      </c>
      <c r="J11" s="14">
        <v>200</v>
      </c>
      <c r="K11" s="14" t="str">
        <v>Iron non-alloy steel - bars / rods / long, 2023, United States of America (the), CBAM</v>
      </c>
      <c r="L11" s="14" t="str">
        <v xml:space="preserve">Notices: </v>
      </c>
    </row>
    <row r="12" spans="2:12" ht="85" x14ac:dyDescent="0.2">
      <c r="B12" s="20" t="s">
        <v>282</v>
      </c>
      <c r="C12" s="13" t="s">
        <v>283</v>
      </c>
      <c r="D12" s="13">
        <v>45</v>
      </c>
      <c r="E12" s="13" t="s">
        <v>79</v>
      </c>
      <c r="F12" s="62" t="b">
        <v>1</v>
      </c>
      <c r="G12" s="30" cm="1">
        <f t="array" ref="G12:L12">_xldudf_CLIMATIQ_CALCULATE_CBAM(B12,C12,D12,E12,F12)</f>
        <v>16.2</v>
      </c>
      <c r="H12" s="14">
        <v>1.361</v>
      </c>
      <c r="I12" s="14">
        <v>13.95</v>
      </c>
      <c r="J12" s="14">
        <v>2.25</v>
      </c>
      <c r="K12" s="14" t="str">
        <v>Iron ores concentrates, 2023, Rest-of-World, CBAM</v>
      </c>
      <c r="L12" s="14" t="str">
        <v>Notices: No specific emission factors were found for the combination of product and origin region. A rest-of-world emission factor was used instead.</v>
      </c>
    </row>
    <row r="13" spans="2:12" ht="34" x14ac:dyDescent="0.2">
      <c r="B13" s="20" t="s">
        <v>282</v>
      </c>
      <c r="C13" s="13" t="s">
        <v>284</v>
      </c>
      <c r="D13" s="13">
        <v>760</v>
      </c>
      <c r="E13" s="13" t="s">
        <v>267</v>
      </c>
      <c r="F13" s="62" t="b">
        <v>1</v>
      </c>
      <c r="G13" s="30" cm="1">
        <f t="array" ref="G13:L13">_xldudf_CLIMATIQ_CALCULATE_CBAM(B13,C13,D13,E13,F13)</f>
        <v>134.4</v>
      </c>
      <c r="H13" s="14">
        <v>11.29</v>
      </c>
      <c r="I13" s="14">
        <v>117.2</v>
      </c>
      <c r="J13" s="14">
        <v>17.239999999999998</v>
      </c>
      <c r="K13" s="14" t="str">
        <v>Iron ores concentrates, 2023, India, CBAM</v>
      </c>
      <c r="L13" s="14" t="str">
        <v xml:space="preserve">Notices: </v>
      </c>
    </row>
    <row r="14" spans="2:12" x14ac:dyDescent="0.2">
      <c r="B14" s="20"/>
      <c r="C14" s="13"/>
      <c r="D14" s="13"/>
      <c r="E14" s="13"/>
      <c r="F14" s="62"/>
      <c r="G14" s="30"/>
      <c r="H14" s="14"/>
      <c r="I14" s="14"/>
      <c r="J14" s="14"/>
      <c r="K14" s="14"/>
      <c r="L14" s="14"/>
    </row>
    <row r="15" spans="2:12" x14ac:dyDescent="0.2">
      <c r="B15" s="20"/>
      <c r="C15" s="13"/>
      <c r="D15" s="13"/>
      <c r="E15" s="13"/>
      <c r="F15" s="62"/>
      <c r="G15" s="30"/>
      <c r="H15" s="14"/>
      <c r="I15" s="14"/>
      <c r="J15" s="14"/>
      <c r="K15" s="14"/>
      <c r="L15" s="14"/>
    </row>
    <row r="16" spans="2:12" x14ac:dyDescent="0.2">
      <c r="B16" s="20"/>
      <c r="C16" s="13"/>
      <c r="D16" s="13"/>
      <c r="E16" s="13"/>
      <c r="F16" s="62"/>
      <c r="G16" s="30"/>
      <c r="H16" s="14"/>
      <c r="I16" s="14"/>
      <c r="J16" s="14"/>
      <c r="K16" s="14"/>
      <c r="L16" s="14"/>
    </row>
    <row r="17" spans="2:12" x14ac:dyDescent="0.2">
      <c r="B17" s="22"/>
      <c r="C17" s="15"/>
      <c r="D17" s="15"/>
      <c r="E17" s="15"/>
      <c r="F17" s="63"/>
      <c r="G17" s="30"/>
      <c r="H17" s="14"/>
      <c r="I17" s="14"/>
      <c r="J17" s="14"/>
      <c r="K17" s="14"/>
      <c r="L17" s="14"/>
    </row>
    <row r="18" spans="2:12" x14ac:dyDescent="0.2">
      <c r="B18" s="22"/>
      <c r="C18" s="15"/>
      <c r="D18" s="15"/>
      <c r="E18" s="15"/>
      <c r="F18" s="63"/>
      <c r="G18" s="30"/>
      <c r="H18" s="14"/>
      <c r="I18" s="14"/>
      <c r="J18" s="14"/>
      <c r="K18" s="14"/>
      <c r="L18" s="14"/>
    </row>
    <row r="19" spans="2:12" x14ac:dyDescent="0.2">
      <c r="B19" s="24"/>
      <c r="C19" s="16"/>
      <c r="D19" s="16"/>
      <c r="E19" s="16"/>
      <c r="F19" s="64"/>
      <c r="G19" s="32"/>
      <c r="H19" s="17"/>
      <c r="I19" s="17"/>
      <c r="J19" s="17"/>
      <c r="K19" s="17"/>
      <c r="L19" s="17"/>
    </row>
    <row r="20" spans="2:12" x14ac:dyDescent="0.2">
      <c r="B20" s="24"/>
      <c r="C20" s="16"/>
      <c r="D20" s="16"/>
      <c r="E20" s="16"/>
      <c r="F20" s="64"/>
      <c r="G20" s="32"/>
      <c r="H20" s="17"/>
      <c r="I20" s="17"/>
      <c r="J20" s="17"/>
      <c r="K20" s="17"/>
      <c r="L20" s="17"/>
    </row>
    <row r="21" spans="2:12" x14ac:dyDescent="0.2">
      <c r="B21" s="24"/>
      <c r="C21" s="16"/>
      <c r="D21" s="16"/>
      <c r="E21" s="16"/>
      <c r="F21" s="64"/>
      <c r="G21" s="32"/>
      <c r="H21" s="17"/>
      <c r="I21" s="17"/>
      <c r="J21" s="17"/>
      <c r="K21" s="17"/>
      <c r="L21" s="17"/>
    </row>
    <row r="22" spans="2:12" x14ac:dyDescent="0.15">
      <c r="B22" s="26"/>
      <c r="C22" s="16"/>
      <c r="D22" s="16"/>
      <c r="E22" s="16"/>
      <c r="F22" s="64"/>
      <c r="G22" s="32"/>
      <c r="H22" s="17"/>
      <c r="I22" s="17"/>
      <c r="J22" s="17"/>
      <c r="K22" s="17"/>
      <c r="L22" s="17"/>
    </row>
    <row r="23" spans="2:12" ht="17" thickBot="1" x14ac:dyDescent="0.2">
      <c r="B23" s="27"/>
      <c r="C23" s="28"/>
      <c r="D23" s="28"/>
      <c r="E23" s="28"/>
      <c r="F23" s="65"/>
      <c r="G23" s="34"/>
      <c r="H23" s="35"/>
      <c r="I23" s="35"/>
      <c r="J23" s="35"/>
      <c r="K23" s="35"/>
      <c r="L23" s="35"/>
    </row>
    <row r="24" spans="2:12" x14ac:dyDescent="0.15">
      <c r="B24" s="9"/>
    </row>
    <row r="25" spans="2:12" x14ac:dyDescent="0.15">
      <c r="B25" s="9"/>
    </row>
    <row r="26" spans="2:12" x14ac:dyDescent="0.15">
      <c r="B26" s="9"/>
    </row>
    <row r="27" spans="2:12" x14ac:dyDescent="0.15">
      <c r="B27" s="9"/>
    </row>
  </sheetData>
  <mergeCells count="3">
    <mergeCell ref="B6:J6"/>
    <mergeCell ref="B8:F8"/>
    <mergeCell ref="G8:L8"/>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0C8D7-DDF3-0042-8825-2FAC2B4B3E8B}">
  <sheetPr>
    <tabColor theme="9" tint="0.79998168889431442"/>
  </sheetPr>
  <dimension ref="B1:Q27"/>
  <sheetViews>
    <sheetView showGridLines="0" topLeftCell="A10" zoomScaleNormal="100" workbookViewId="0">
      <selection activeCell="A10" sqref="A10"/>
    </sheetView>
  </sheetViews>
  <sheetFormatPr baseColWidth="10" defaultColWidth="10.83203125" defaultRowHeight="16" x14ac:dyDescent="0.2"/>
  <cols>
    <col min="1" max="1" width="4" style="3" customWidth="1"/>
    <col min="2" max="2" width="23.5" style="4" customWidth="1"/>
    <col min="3" max="6" width="20" style="4" customWidth="1"/>
    <col min="7" max="7" width="14" style="4" customWidth="1"/>
    <col min="8" max="8" width="15" style="4" customWidth="1"/>
    <col min="9" max="9" width="18" style="4" customWidth="1"/>
    <col min="10" max="10" width="12.83203125" style="3" customWidth="1"/>
    <col min="11" max="14" width="22.1640625" style="3" customWidth="1"/>
    <col min="15" max="15" width="36.6640625" style="3" customWidth="1"/>
    <col min="16" max="16" width="10.83203125" style="3" customWidth="1"/>
    <col min="17" max="17" width="24.1640625" style="3" customWidth="1"/>
    <col min="18" max="16384" width="10.83203125" style="3"/>
  </cols>
  <sheetData>
    <row r="1" spans="2:17" ht="29" customHeight="1" x14ac:dyDescent="0.2"/>
    <row r="2" spans="2:17" ht="35" x14ac:dyDescent="0.35">
      <c r="B2" s="51" t="s">
        <v>33</v>
      </c>
      <c r="C2" s="5"/>
      <c r="D2" s="5"/>
      <c r="E2" s="5"/>
      <c r="F2" s="5"/>
    </row>
    <row r="3" spans="2:17" ht="13" customHeight="1" x14ac:dyDescent="0.3">
      <c r="B3" s="7"/>
      <c r="C3" s="5"/>
      <c r="D3" s="5"/>
      <c r="E3" s="5"/>
      <c r="F3" s="5"/>
    </row>
    <row r="4" spans="2:17" ht="22" x14ac:dyDescent="0.3">
      <c r="B4" s="11" t="s">
        <v>285</v>
      </c>
      <c r="C4"/>
      <c r="D4"/>
      <c r="E4"/>
      <c r="F4"/>
    </row>
    <row r="5" spans="2:17" ht="17" x14ac:dyDescent="0.25">
      <c r="B5" s="6"/>
      <c r="C5"/>
      <c r="D5"/>
      <c r="E5"/>
      <c r="F5"/>
    </row>
    <row r="6" spans="2:17" ht="121" customHeight="1" x14ac:dyDescent="0.2">
      <c r="B6" s="238" t="s">
        <v>286</v>
      </c>
      <c r="C6" s="238"/>
      <c r="D6" s="238"/>
      <c r="E6" s="238"/>
      <c r="F6" s="238"/>
      <c r="G6" s="238"/>
      <c r="H6" s="238"/>
      <c r="I6" s="238"/>
      <c r="J6" s="238"/>
      <c r="K6" s="238"/>
      <c r="L6" s="238"/>
      <c r="M6" s="238"/>
      <c r="N6" s="8"/>
      <c r="O6" s="8"/>
    </row>
    <row r="7" spans="2:17" ht="12" customHeight="1" thickBot="1" x14ac:dyDescent="0.25"/>
    <row r="8" spans="2:17" ht="33" customHeight="1" x14ac:dyDescent="0.2">
      <c r="B8" s="239" t="s">
        <v>49</v>
      </c>
      <c r="C8" s="252"/>
      <c r="D8" s="252"/>
      <c r="E8" s="252"/>
      <c r="F8" s="252"/>
      <c r="G8" s="252"/>
      <c r="H8" s="252"/>
      <c r="I8" s="256"/>
      <c r="J8" s="257" t="s">
        <v>50</v>
      </c>
      <c r="K8" s="258"/>
      <c r="L8" s="258"/>
      <c r="M8" s="258"/>
      <c r="N8" s="258"/>
      <c r="O8" s="258"/>
      <c r="P8" s="258"/>
      <c r="Q8" s="258"/>
    </row>
    <row r="9" spans="2:17" ht="56" customHeight="1" thickBot="1" x14ac:dyDescent="0.25">
      <c r="B9" s="2" t="s">
        <v>287</v>
      </c>
      <c r="C9" s="2" t="s">
        <v>288</v>
      </c>
      <c r="D9" s="2" t="s">
        <v>55</v>
      </c>
      <c r="E9" s="2" t="s">
        <v>56</v>
      </c>
      <c r="F9" s="2" t="s">
        <v>54</v>
      </c>
      <c r="G9" s="2" t="s">
        <v>289</v>
      </c>
      <c r="H9" s="2" t="s">
        <v>290</v>
      </c>
      <c r="I9" s="93" t="s">
        <v>57</v>
      </c>
      <c r="J9" s="66" t="s">
        <v>58</v>
      </c>
      <c r="K9" s="61" t="s">
        <v>59</v>
      </c>
      <c r="L9" s="61" t="s">
        <v>51</v>
      </c>
      <c r="M9" s="61" t="s">
        <v>291</v>
      </c>
      <c r="N9" s="61" t="s">
        <v>166</v>
      </c>
      <c r="O9" s="61" t="s">
        <v>165</v>
      </c>
      <c r="P9" s="61" t="s">
        <v>292</v>
      </c>
      <c r="Q9" s="68" t="s">
        <v>293</v>
      </c>
    </row>
    <row r="10" spans="2:17" ht="121" thickBot="1" x14ac:dyDescent="0.25">
      <c r="B10" s="74" t="s">
        <v>294</v>
      </c>
      <c r="C10" s="75" t="s">
        <v>295</v>
      </c>
      <c r="D10" s="46" t="s">
        <v>296</v>
      </c>
      <c r="E10" s="46" t="s">
        <v>297</v>
      </c>
      <c r="F10" s="46" t="s">
        <v>298</v>
      </c>
      <c r="G10" s="46" t="s">
        <v>299</v>
      </c>
      <c r="H10" s="46" t="s">
        <v>300</v>
      </c>
      <c r="I10" s="94" t="s">
        <v>68</v>
      </c>
      <c r="J10" s="67" t="s">
        <v>69</v>
      </c>
      <c r="K10" s="80" t="s">
        <v>301</v>
      </c>
      <c r="L10" s="80" t="s">
        <v>302</v>
      </c>
      <c r="M10" s="80" t="s">
        <v>303</v>
      </c>
      <c r="N10" s="80" t="s">
        <v>304</v>
      </c>
      <c r="O10" s="80" t="s">
        <v>305</v>
      </c>
      <c r="P10" s="76" t="s">
        <v>306</v>
      </c>
      <c r="Q10" s="103" t="s">
        <v>307</v>
      </c>
    </row>
    <row r="11" spans="2:17" ht="102" x14ac:dyDescent="0.2">
      <c r="B11" s="40" t="s">
        <v>308</v>
      </c>
      <c r="C11" s="41" t="s">
        <v>309</v>
      </c>
      <c r="D11" s="41" t="s">
        <v>267</v>
      </c>
      <c r="E11" s="41">
        <v>100</v>
      </c>
      <c r="F11" s="41">
        <v>2022</v>
      </c>
      <c r="G11" s="41" t="s">
        <v>81</v>
      </c>
      <c r="H11" s="41" t="b">
        <v>1</v>
      </c>
      <c r="I11" s="95" t="b">
        <v>1</v>
      </c>
      <c r="J11" s="30" cm="1">
        <f t="array" ref="J11:Q11">_xldudf_CLIMATIQ_AUTOPILOT(B11,C11,D11,E11,F11,G11,H11,I11)</f>
        <v>5.8069999999999997E-3</v>
      </c>
      <c r="K11" s="14" t="str">
        <v>Drinking water</v>
      </c>
      <c r="L11" s="14" t="str">
        <v>water_supply-type_drinking_water</v>
      </c>
      <c r="M11" s="14" t="str">
        <v>OEKOBAUDAT</v>
      </c>
      <c r="N11" s="14">
        <v>2018</v>
      </c>
      <c r="O11" s="14" t="str">
        <v>DE</v>
      </c>
      <c r="P11" s="14" t="str">
        <v>ab99450a-ba31-4dc0-a396-78294e820215</v>
      </c>
      <c r="Q11" s="14">
        <v>0.9</v>
      </c>
    </row>
    <row r="12" spans="2:17" ht="85" x14ac:dyDescent="0.2">
      <c r="B12" s="20" t="s">
        <v>310</v>
      </c>
      <c r="C12" s="41" t="s">
        <v>309</v>
      </c>
      <c r="D12" s="13" t="s">
        <v>76</v>
      </c>
      <c r="E12" s="13">
        <v>1000</v>
      </c>
      <c r="F12" s="13"/>
      <c r="G12" s="13" t="s">
        <v>74</v>
      </c>
      <c r="H12" s="13" t="b">
        <v>0</v>
      </c>
      <c r="I12" s="62" t="b">
        <v>1</v>
      </c>
      <c r="J12" s="30" cm="1">
        <f t="array" ref="J12:Q12">_xldudf_CLIMATIQ_AUTOPILOT(B12,C12,D12,E12,F12,G12,H12,I12)</f>
        <v>133.30000000000001</v>
      </c>
      <c r="K12" s="14" t="str">
        <v>Computer and related services</v>
      </c>
      <c r="L12" s="14" t="str">
        <v>professional_services-type_computer_related_services</v>
      </c>
      <c r="M12" s="14" t="str">
        <v>EXIOBASE</v>
      </c>
      <c r="N12" s="14">
        <v>2019</v>
      </c>
      <c r="O12" s="14" t="str">
        <v>DE</v>
      </c>
      <c r="P12" s="14" t="str">
        <v>d7ec3525-0f60-4f04-9a1a-395221977b6b</v>
      </c>
      <c r="Q12" s="14">
        <v>0.87</v>
      </c>
    </row>
    <row r="13" spans="2:17" ht="102" x14ac:dyDescent="0.2">
      <c r="B13" s="20" t="s">
        <v>311</v>
      </c>
      <c r="C13" s="41" t="s">
        <v>309</v>
      </c>
      <c r="D13" s="13" t="s">
        <v>79</v>
      </c>
      <c r="E13" s="13">
        <v>23</v>
      </c>
      <c r="F13" s="13"/>
      <c r="G13" s="13"/>
      <c r="H13" s="13"/>
      <c r="I13" s="62" t="b">
        <v>1</v>
      </c>
      <c r="J13" s="30" cm="1">
        <f t="array" ref="J13:Q13">_xldudf_CLIMATIQ_AUTOPILOT(B13,C13,D13,E13,F13,G13,H13,I13)</f>
        <v>94.37</v>
      </c>
      <c r="K13" s="14" t="str">
        <v>Stainless steel screws</v>
      </c>
      <c r="L13" s="14" t="str">
        <v>metal_products-type_stainless_steel_screws</v>
      </c>
      <c r="M13" s="14" t="str">
        <v>OEKOBAUDAT</v>
      </c>
      <c r="N13" s="14">
        <v>2018</v>
      </c>
      <c r="O13" s="14" t="str">
        <v>DE</v>
      </c>
      <c r="P13" s="14" t="str">
        <v>ba30fcc4-609b-4398-aacd-11c51f5a8584</v>
      </c>
      <c r="Q13" s="14">
        <v>0.93</v>
      </c>
    </row>
    <row r="14" spans="2:17" ht="85" x14ac:dyDescent="0.2">
      <c r="B14" s="20" t="s">
        <v>312</v>
      </c>
      <c r="C14" s="41" t="s">
        <v>309</v>
      </c>
      <c r="D14" s="13" t="s">
        <v>76</v>
      </c>
      <c r="E14" s="13">
        <v>1000</v>
      </c>
      <c r="F14" s="13"/>
      <c r="G14" s="13" t="s">
        <v>194</v>
      </c>
      <c r="H14" s="13"/>
      <c r="I14" s="62" t="b">
        <v>1</v>
      </c>
      <c r="J14" s="30" cm="1">
        <f t="array" ref="J14:Q14">_xldudf_CLIMATIQ_AUTOPILOT(B14,C14,D14,E14,F14,G14,H14,I14)</f>
        <v>967.2</v>
      </c>
      <c r="K14" s="14" t="str">
        <v>Glass and glass products</v>
      </c>
      <c r="L14" s="14" t="str">
        <v>glass_products-type_glass_and_glass_products</v>
      </c>
      <c r="M14" s="14" t="str">
        <v>EXIOBASE</v>
      </c>
      <c r="N14" s="14">
        <v>2019</v>
      </c>
      <c r="O14" s="14" t="str">
        <v>ES</v>
      </c>
      <c r="P14" s="14" t="str">
        <v>8b8683f7-f127-4c99-8ba5-0a288285bd21</v>
      </c>
      <c r="Q14" s="14">
        <v>0.86</v>
      </c>
    </row>
    <row r="15" spans="2:17" ht="85" x14ac:dyDescent="0.2">
      <c r="B15" s="20" t="s">
        <v>312</v>
      </c>
      <c r="C15" s="13" t="s">
        <v>309</v>
      </c>
      <c r="D15" s="13" t="s">
        <v>79</v>
      </c>
      <c r="E15" s="13">
        <v>1000</v>
      </c>
      <c r="F15" s="13"/>
      <c r="G15" s="13" t="s">
        <v>194</v>
      </c>
      <c r="H15" s="13" t="b">
        <v>1</v>
      </c>
      <c r="I15" s="62" t="b">
        <v>1</v>
      </c>
      <c r="J15" s="30" cm="1">
        <f t="array" ref="J15:Q15">_xldudf_CLIMATIQ_AUTOPILOT(B15,C15,D15,E15,F15,G15,H15,I15)</f>
        <v>4546</v>
      </c>
      <c r="K15" s="14" t="str">
        <v>Glass - for liquid crystal display (market for glass - for liquid crystal display)</v>
      </c>
      <c r="L15" s="14" t="str">
        <v>glass_products-type_glass_for_liquid_crystal_display_market_for_glass_for_liquid_crystal_display</v>
      </c>
      <c r="M15" s="14" t="str">
        <v>ecoinvent</v>
      </c>
      <c r="N15" s="14">
        <v>2011</v>
      </c>
      <c r="O15" s="14" t="str">
        <v>GLOBAL</v>
      </c>
      <c r="P15" s="14" t="str">
        <v>e245655a-5afd-448e-9ec2-6d9a08d88930</v>
      </c>
      <c r="Q15" s="14">
        <v>0.85</v>
      </c>
    </row>
    <row r="16" spans="2:17" x14ac:dyDescent="0.2">
      <c r="B16" s="20"/>
      <c r="C16" s="13"/>
      <c r="D16" s="13"/>
      <c r="E16" s="13"/>
      <c r="F16" s="13"/>
      <c r="G16" s="13"/>
      <c r="H16" s="13"/>
      <c r="I16" s="62"/>
      <c r="J16" s="30"/>
      <c r="K16" s="14"/>
      <c r="L16" s="14"/>
      <c r="M16" s="14"/>
      <c r="N16" s="14"/>
      <c r="O16" s="14"/>
      <c r="P16" s="14"/>
      <c r="Q16" s="14"/>
    </row>
    <row r="17" spans="2:17" x14ac:dyDescent="0.2">
      <c r="B17" s="22"/>
      <c r="C17" s="15"/>
      <c r="D17" s="15"/>
      <c r="E17" s="15"/>
      <c r="F17" s="15"/>
      <c r="G17" s="15"/>
      <c r="H17" s="15"/>
      <c r="I17" s="63"/>
      <c r="J17" s="30"/>
      <c r="K17" s="14"/>
      <c r="L17" s="14"/>
      <c r="M17" s="14"/>
      <c r="N17" s="14"/>
      <c r="O17" s="14"/>
      <c r="P17" s="14"/>
      <c r="Q17" s="14"/>
    </row>
    <row r="18" spans="2:17" x14ac:dyDescent="0.2">
      <c r="B18" s="22"/>
      <c r="C18" s="15"/>
      <c r="D18" s="15"/>
      <c r="E18" s="15"/>
      <c r="F18" s="15"/>
      <c r="G18" s="15"/>
      <c r="H18" s="15"/>
      <c r="I18" s="63"/>
      <c r="J18" s="30"/>
      <c r="K18" s="14"/>
      <c r="L18" s="14"/>
      <c r="M18" s="14"/>
      <c r="N18" s="14"/>
      <c r="O18" s="14"/>
      <c r="P18" s="14"/>
      <c r="Q18" s="14"/>
    </row>
    <row r="19" spans="2:17" x14ac:dyDescent="0.2">
      <c r="B19" s="24"/>
      <c r="C19" s="16"/>
      <c r="D19" s="16"/>
      <c r="E19" s="16"/>
      <c r="F19" s="16"/>
      <c r="G19" s="16"/>
      <c r="H19" s="16"/>
      <c r="I19" s="64"/>
      <c r="J19" s="32"/>
      <c r="K19" s="17"/>
      <c r="L19" s="17"/>
      <c r="M19" s="17"/>
      <c r="N19" s="17"/>
      <c r="O19" s="17"/>
      <c r="P19" s="17"/>
      <c r="Q19" s="17"/>
    </row>
    <row r="20" spans="2:17" x14ac:dyDescent="0.2">
      <c r="B20" s="24"/>
      <c r="C20" s="16"/>
      <c r="D20" s="16"/>
      <c r="E20" s="16"/>
      <c r="F20" s="16"/>
      <c r="G20" s="16"/>
      <c r="H20" s="16"/>
      <c r="I20" s="64"/>
      <c r="J20" s="32"/>
      <c r="K20" s="17"/>
      <c r="L20" s="17"/>
      <c r="M20" s="17"/>
      <c r="N20" s="17"/>
      <c r="O20" s="17"/>
      <c r="P20" s="17"/>
      <c r="Q20" s="17"/>
    </row>
    <row r="21" spans="2:17" x14ac:dyDescent="0.2">
      <c r="B21" s="24"/>
      <c r="C21" s="16"/>
      <c r="D21" s="16"/>
      <c r="E21" s="16"/>
      <c r="F21" s="16"/>
      <c r="G21" s="16"/>
      <c r="H21" s="16"/>
      <c r="I21" s="64"/>
      <c r="J21" s="32"/>
      <c r="K21" s="17"/>
      <c r="L21" s="17"/>
      <c r="M21" s="17"/>
      <c r="N21" s="17"/>
      <c r="O21" s="17"/>
      <c r="P21" s="17"/>
      <c r="Q21" s="17"/>
    </row>
    <row r="22" spans="2:17" x14ac:dyDescent="0.15">
      <c r="B22" s="26"/>
      <c r="C22" s="16"/>
      <c r="D22" s="16"/>
      <c r="E22" s="16"/>
      <c r="F22" s="16"/>
      <c r="G22" s="16"/>
      <c r="H22" s="16"/>
      <c r="I22" s="64"/>
      <c r="J22" s="32"/>
      <c r="K22" s="17"/>
      <c r="L22" s="17"/>
      <c r="M22" s="17"/>
      <c r="N22" s="17"/>
      <c r="O22" s="17"/>
      <c r="P22" s="17"/>
      <c r="Q22" s="17"/>
    </row>
    <row r="23" spans="2:17" ht="17" thickBot="1" x14ac:dyDescent="0.2">
      <c r="B23" s="27"/>
      <c r="C23" s="28"/>
      <c r="D23" s="28"/>
      <c r="E23" s="28"/>
      <c r="F23" s="28"/>
      <c r="G23" s="28"/>
      <c r="H23" s="28"/>
      <c r="I23" s="65"/>
      <c r="J23" s="34"/>
      <c r="K23" s="35"/>
      <c r="L23" s="35"/>
      <c r="M23" s="35"/>
      <c r="N23" s="35"/>
      <c r="O23" s="35"/>
      <c r="P23" s="35"/>
      <c r="Q23" s="35"/>
    </row>
    <row r="24" spans="2:17" x14ac:dyDescent="0.15">
      <c r="B24" s="9"/>
    </row>
    <row r="25" spans="2:17" x14ac:dyDescent="0.15">
      <c r="B25" s="9"/>
    </row>
    <row r="26" spans="2:17" x14ac:dyDescent="0.15">
      <c r="B26" s="9"/>
    </row>
    <row r="27" spans="2:17" x14ac:dyDescent="0.15">
      <c r="B27" s="9"/>
    </row>
  </sheetData>
  <mergeCells count="3">
    <mergeCell ref="B6:M6"/>
    <mergeCell ref="B8:I8"/>
    <mergeCell ref="J8:Q8"/>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CEDF6-079A-CA43-AC8F-FE08935CC913}">
  <sheetPr>
    <tabColor theme="9" tint="0.79998168889431442"/>
  </sheetPr>
  <dimension ref="B1:L46"/>
  <sheetViews>
    <sheetView showGridLines="0" tabSelected="1" zoomScaleNormal="100" workbookViewId="0">
      <selection activeCell="B5" sqref="B5"/>
    </sheetView>
  </sheetViews>
  <sheetFormatPr baseColWidth="10" defaultColWidth="10.83203125" defaultRowHeight="16" x14ac:dyDescent="0.2"/>
  <cols>
    <col min="1" max="1" width="4" style="3" customWidth="1"/>
    <col min="2" max="3" width="23.5" style="4" customWidth="1"/>
    <col min="4" max="7" width="20" style="4" customWidth="1"/>
    <col min="8" max="8" width="14" style="4" customWidth="1"/>
    <col min="9" max="10" width="15" style="4" customWidth="1"/>
    <col min="11" max="11" width="18" style="4" customWidth="1"/>
    <col min="12" max="16384" width="10.83203125" style="3"/>
  </cols>
  <sheetData>
    <row r="1" spans="2:12" ht="29" customHeight="1" x14ac:dyDescent="0.2"/>
    <row r="2" spans="2:12" ht="35" x14ac:dyDescent="0.35">
      <c r="B2" s="51" t="s">
        <v>313</v>
      </c>
      <c r="C2" s="51"/>
      <c r="D2" s="5"/>
      <c r="E2" s="5"/>
      <c r="F2" s="5"/>
      <c r="G2" s="5"/>
    </row>
    <row r="3" spans="2:12" ht="13" customHeight="1" x14ac:dyDescent="0.3">
      <c r="B3" s="7"/>
      <c r="C3" s="7"/>
      <c r="D3" s="5"/>
      <c r="E3" s="5"/>
      <c r="F3" s="5"/>
      <c r="G3" s="5"/>
    </row>
    <row r="4" spans="2:12" ht="22" x14ac:dyDescent="0.3">
      <c r="B4" s="11" t="s">
        <v>342</v>
      </c>
      <c r="C4" s="11"/>
      <c r="D4"/>
      <c r="E4"/>
      <c r="F4"/>
      <c r="G4"/>
    </row>
    <row r="5" spans="2:12" ht="17" x14ac:dyDescent="0.25">
      <c r="B5" s="6"/>
      <c r="C5" s="6"/>
      <c r="D5"/>
      <c r="E5"/>
      <c r="F5"/>
      <c r="G5"/>
    </row>
    <row r="6" spans="2:12" ht="53" customHeight="1" x14ac:dyDescent="0.2">
      <c r="B6" s="264" t="s">
        <v>314</v>
      </c>
      <c r="C6" s="264"/>
      <c r="D6" s="264"/>
      <c r="E6" s="264"/>
      <c r="F6" s="264"/>
      <c r="G6" s="264"/>
      <c r="H6" s="264"/>
      <c r="I6" s="264"/>
      <c r="J6" s="264"/>
      <c r="K6" s="264"/>
      <c r="L6" s="185"/>
    </row>
    <row r="7" spans="2:12" ht="17" customHeight="1" x14ac:dyDescent="0.2">
      <c r="B7" s="184"/>
      <c r="C7" s="184"/>
      <c r="D7" s="184"/>
      <c r="E7" s="184"/>
      <c r="F7" s="184"/>
      <c r="G7" s="184"/>
      <c r="H7" s="184"/>
      <c r="I7" s="184"/>
      <c r="J7" s="184"/>
      <c r="K7" s="184"/>
      <c r="L7" s="185"/>
    </row>
    <row r="8" spans="2:12" ht="25" customHeight="1" x14ac:dyDescent="0.2">
      <c r="B8" s="263" t="s">
        <v>315</v>
      </c>
      <c r="C8" s="263"/>
      <c r="D8" s="263"/>
      <c r="E8" s="263"/>
      <c r="F8" s="186"/>
      <c r="G8" s="186"/>
      <c r="H8" s="186"/>
      <c r="I8" s="186"/>
      <c r="J8" s="186"/>
      <c r="K8" s="186"/>
      <c r="L8" s="185"/>
    </row>
    <row r="9" spans="2:12" ht="12" customHeight="1" thickBot="1" x14ac:dyDescent="0.25">
      <c r="B9" s="186"/>
      <c r="C9" s="186"/>
      <c r="D9" s="186"/>
      <c r="E9" s="186"/>
      <c r="F9" s="186"/>
      <c r="G9" s="186"/>
      <c r="H9" s="186"/>
      <c r="I9" s="186"/>
      <c r="J9" s="186"/>
      <c r="K9" s="186"/>
      <c r="L9" s="185"/>
    </row>
    <row r="10" spans="2:12" ht="33" customHeight="1" x14ac:dyDescent="0.2">
      <c r="B10" s="265" t="s">
        <v>49</v>
      </c>
      <c r="C10" s="266"/>
      <c r="D10" s="266"/>
      <c r="E10" s="266"/>
      <c r="F10" s="266"/>
      <c r="G10" s="266"/>
      <c r="H10" s="266"/>
      <c r="I10" s="266"/>
      <c r="J10" s="266"/>
      <c r="K10" s="267"/>
      <c r="L10" s="185"/>
    </row>
    <row r="11" spans="2:12" ht="56" customHeight="1" x14ac:dyDescent="0.2">
      <c r="B11" s="187" t="s">
        <v>316</v>
      </c>
      <c r="C11" s="188" t="s">
        <v>287</v>
      </c>
      <c r="D11" s="188" t="s">
        <v>288</v>
      </c>
      <c r="E11" s="188" t="s">
        <v>317</v>
      </c>
      <c r="F11" s="188" t="s">
        <v>318</v>
      </c>
      <c r="G11" s="188" t="s">
        <v>319</v>
      </c>
      <c r="H11" s="188" t="s">
        <v>320</v>
      </c>
      <c r="I11" s="188" t="s">
        <v>321</v>
      </c>
      <c r="J11" s="188" t="s">
        <v>322</v>
      </c>
      <c r="K11" s="189" t="s">
        <v>323</v>
      </c>
      <c r="L11" s="185"/>
    </row>
    <row r="12" spans="2:12" ht="120" x14ac:dyDescent="0.2">
      <c r="B12" s="190" t="s">
        <v>324</v>
      </c>
      <c r="C12" s="191" t="s">
        <v>294</v>
      </c>
      <c r="D12" s="191" t="s">
        <v>295</v>
      </c>
      <c r="E12" s="191" t="s">
        <v>325</v>
      </c>
      <c r="F12" s="191" t="s">
        <v>326</v>
      </c>
      <c r="G12" s="192" t="s">
        <v>298</v>
      </c>
      <c r="H12" s="191" t="s">
        <v>299</v>
      </c>
      <c r="I12" s="193" t="s">
        <v>300</v>
      </c>
      <c r="J12" s="193" t="s">
        <v>327</v>
      </c>
      <c r="K12" s="194" t="s">
        <v>68</v>
      </c>
      <c r="L12" s="185"/>
    </row>
    <row r="13" spans="2:12" ht="17" x14ac:dyDescent="0.2">
      <c r="B13" s="195">
        <v>10</v>
      </c>
      <c r="C13" s="196" t="s">
        <v>328</v>
      </c>
      <c r="D13" s="197" t="s">
        <v>309</v>
      </c>
      <c r="E13" s="197" t="s">
        <v>329</v>
      </c>
      <c r="F13" s="197"/>
      <c r="G13" s="197">
        <v>2022</v>
      </c>
      <c r="H13" s="197" t="s">
        <v>81</v>
      </c>
      <c r="I13" s="197" t="b">
        <v>1</v>
      </c>
      <c r="J13" s="197" t="b">
        <v>1</v>
      </c>
      <c r="K13" s="198" t="b">
        <v>1</v>
      </c>
      <c r="L13" s="185"/>
    </row>
    <row r="14" spans="2:12" x14ac:dyDescent="0.15">
      <c r="B14" s="199"/>
      <c r="C14" s="199"/>
      <c r="D14" s="186"/>
      <c r="E14" s="186"/>
      <c r="F14" s="186"/>
      <c r="G14" s="186"/>
      <c r="H14" s="186"/>
      <c r="I14" s="186"/>
      <c r="J14" s="186"/>
      <c r="K14" s="186"/>
      <c r="L14" s="185"/>
    </row>
    <row r="15" spans="2:12" x14ac:dyDescent="0.2">
      <c r="B15" s="186"/>
      <c r="C15" s="186"/>
      <c r="D15" s="186"/>
      <c r="E15" s="186"/>
      <c r="F15" s="186"/>
      <c r="G15" s="186"/>
      <c r="H15" s="186"/>
      <c r="I15" s="185"/>
      <c r="J15" s="185"/>
      <c r="K15" s="185"/>
      <c r="L15" s="185"/>
    </row>
    <row r="16" spans="2:12" ht="33" customHeight="1" x14ac:dyDescent="0.2">
      <c r="B16" s="268" t="s">
        <v>50</v>
      </c>
      <c r="C16" s="269"/>
      <c r="D16" s="269"/>
      <c r="E16" s="269"/>
      <c r="F16" s="269"/>
      <c r="G16" s="269"/>
      <c r="H16" s="270"/>
      <c r="I16" s="185"/>
      <c r="J16" s="185"/>
      <c r="K16" s="185"/>
      <c r="L16" s="185"/>
    </row>
    <row r="17" spans="2:12" ht="37" customHeight="1" x14ac:dyDescent="0.2">
      <c r="B17" s="200" t="s">
        <v>59</v>
      </c>
      <c r="C17" s="200" t="s">
        <v>293</v>
      </c>
      <c r="D17" s="200" t="s">
        <v>330</v>
      </c>
      <c r="E17" s="200" t="s">
        <v>291</v>
      </c>
      <c r="F17" s="200" t="s">
        <v>331</v>
      </c>
      <c r="G17" s="200" t="s">
        <v>165</v>
      </c>
      <c r="H17" s="201" t="s">
        <v>166</v>
      </c>
      <c r="I17" s="185"/>
      <c r="J17" s="185"/>
      <c r="K17" s="185"/>
      <c r="L17" s="185"/>
    </row>
    <row r="18" spans="2:12" ht="90" x14ac:dyDescent="0.2">
      <c r="B18" s="202" t="s">
        <v>301</v>
      </c>
      <c r="C18" s="203" t="s">
        <v>307</v>
      </c>
      <c r="D18" s="204" t="s">
        <v>332</v>
      </c>
      <c r="E18" s="204" t="s">
        <v>333</v>
      </c>
      <c r="F18" s="204" t="s">
        <v>331</v>
      </c>
      <c r="G18" s="205" t="s">
        <v>305</v>
      </c>
      <c r="H18" s="204" t="s">
        <v>304</v>
      </c>
      <c r="I18" s="185"/>
      <c r="J18" s="185"/>
      <c r="K18" s="185"/>
      <c r="L18" s="185"/>
    </row>
    <row r="19" spans="2:12" ht="136" x14ac:dyDescent="0.2">
      <c r="B19" s="206" t="str" cm="1">
        <f t="array" ref="B19:H28">_xldudf_CLIMATIQ_AUTOPILOT_SUGGEST_V2(B13,C13,D13,E13,F13,G13,H13,I13,J13,FALSE,TRUE)</f>
        <v>Coffee</v>
      </c>
      <c r="C19" s="207">
        <v>0.88</v>
      </c>
      <c r="D19" s="207" t="str">
        <v>hazdamzqgq3dqljuge2taljumu3doljzmqztsljsgrstoojqg5stqzlfhe-giytsyjwga3tkmztmi3dim3fgi4gen3egaydambqgaydambqga4a</v>
      </c>
      <c r="E19" s="207" t="str">
        <v>Market Economics Limited</v>
      </c>
      <c r="F19" s="207" t="str">
        <v>Money</v>
      </c>
      <c r="G19" s="207" t="str">
        <v>NZ</v>
      </c>
      <c r="H19" s="208">
        <v>2019</v>
      </c>
      <c r="I19" s="185"/>
      <c r="J19" s="185"/>
      <c r="K19" s="185"/>
      <c r="L19" s="185"/>
    </row>
    <row r="20" spans="2:12" ht="119" x14ac:dyDescent="0.2">
      <c r="B20" s="209" t="str">
        <v>Coffee and tea</v>
      </c>
      <c r="C20" s="207">
        <v>0.87</v>
      </c>
      <c r="D20" s="207" t="str">
        <v>hfrweytdgjrtillbgnsdmljugvqtoljygqztillfgvrdqzjrha4ggmzxge-giytsyjwga3tkmztmi3dim3fgi4gen3egaydambqgaydambqga4a</v>
      </c>
      <c r="E20" s="207" t="str">
        <v>EPA</v>
      </c>
      <c r="F20" s="207" t="str">
        <v>Money</v>
      </c>
      <c r="G20" s="207" t="str">
        <v>US</v>
      </c>
      <c r="H20" s="208">
        <v>2022</v>
      </c>
      <c r="I20" s="185"/>
      <c r="J20" s="185"/>
      <c r="K20" s="185"/>
      <c r="L20" s="185"/>
    </row>
    <row r="21" spans="2:12" ht="136" x14ac:dyDescent="0.2">
      <c r="B21" s="209" t="str">
        <v>Food and beverage stores</v>
      </c>
      <c r="C21" s="207">
        <v>0.87</v>
      </c>
      <c r="D21" s="207" t="str">
        <v>g44tgytbgu2wmljzmnsdoljugjtgkljzgm2tsllbmrtdmzjygq4tindemy-giytsyjwga3tkmztmi3dim3fgi4gen3egaydambqgaydambqga4a</v>
      </c>
      <c r="E21" s="207" t="str">
        <v>EPA</v>
      </c>
      <c r="F21" s="207" t="str">
        <v>Money</v>
      </c>
      <c r="G21" s="207" t="str">
        <v>US</v>
      </c>
      <c r="H21" s="208">
        <v>2018</v>
      </c>
      <c r="I21" s="185"/>
      <c r="J21" s="185"/>
      <c r="K21" s="185"/>
      <c r="L21" s="185"/>
    </row>
    <row r="22" spans="2:12" ht="119" x14ac:dyDescent="0.2">
      <c r="B22" s="209" t="str">
        <v>All other food and drinking places</v>
      </c>
      <c r="C22" s="207">
        <v>0.87</v>
      </c>
      <c r="D22" s="207" t="str">
        <v>meydmnrsgrtdiljzmvtgiljugjtdsllcguytiljugrrtcnjyhazwgyjxmu-giytsyjwga3tkmztmi3dim3fgi4gen3egaydambqgaydambqga4a</v>
      </c>
      <c r="E22" s="207" t="str">
        <v>EPA</v>
      </c>
      <c r="F22" s="207" t="str">
        <v>Money</v>
      </c>
      <c r="G22" s="207" t="str">
        <v>US</v>
      </c>
      <c r="H22" s="208">
        <v>2018</v>
      </c>
      <c r="I22" s="185"/>
      <c r="J22" s="185"/>
      <c r="K22" s="185"/>
      <c r="L22" s="185"/>
    </row>
    <row r="23" spans="2:12" ht="136" x14ac:dyDescent="0.2">
      <c r="B23" s="209" t="str">
        <v>Book stores</v>
      </c>
      <c r="C23" s="207">
        <v>0.86</v>
      </c>
      <c r="D23" s="207" t="str">
        <v>gvrwezrrmmzdkllegq3dmljugi3gillcmu3ggllfhfsdknlbgm2tgobrmy-giytsyjwga3tkmztmi3dim3fgi4gen3egaydambqgaydambqga4a</v>
      </c>
      <c r="E23" s="207" t="str">
        <v>EPA</v>
      </c>
      <c r="F23" s="207" t="str">
        <v>Money</v>
      </c>
      <c r="G23" s="207" t="str">
        <v>US</v>
      </c>
      <c r="H23" s="208">
        <v>2022</v>
      </c>
      <c r="I23" s="185"/>
      <c r="J23" s="185"/>
      <c r="K23" s="185"/>
      <c r="L23" s="185"/>
    </row>
    <row r="24" spans="2:12" ht="119" x14ac:dyDescent="0.2">
      <c r="B24" s="209" t="str">
        <v>Beverage services</v>
      </c>
      <c r="C24" s="207">
        <v>0.86</v>
      </c>
      <c r="D24" s="207" t="str">
        <v>mftgiyjqgrqwgljugfsdkljumu4tsllcgy2tiljsgztgmnzxhe2tgzjuhe-giytsyjwga3tkmztmi3dim3fgi4gen3egaydambqgaydambqga4a</v>
      </c>
      <c r="E24" s="207" t="str">
        <v>Market Economics Limited</v>
      </c>
      <c r="F24" s="207" t="str">
        <v>Money</v>
      </c>
      <c r="G24" s="207" t="str">
        <v>NZ</v>
      </c>
      <c r="H24" s="208">
        <v>2019</v>
      </c>
      <c r="I24" s="185"/>
      <c r="J24" s="185"/>
      <c r="K24" s="185"/>
      <c r="L24" s="185"/>
    </row>
    <row r="25" spans="2:12" ht="136" x14ac:dyDescent="0.2">
      <c r="B25" s="209" t="str">
        <v>Drinking places (alcoholic beverages)</v>
      </c>
      <c r="C25" s="207">
        <v>0.86</v>
      </c>
      <c r="D25" s="207" t="str">
        <v>hfqtcmrymy2dmljrge4tsljugqytkllcga3gmljzmyytkyrugqzdmmlbgu-giytsyjwga3tkmztmi3dim3fgi4gen3egaydambqgaydambqga4a</v>
      </c>
      <c r="E25" s="207" t="str">
        <v>EPA</v>
      </c>
      <c r="F25" s="207" t="str">
        <v>Money</v>
      </c>
      <c r="G25" s="207" t="str">
        <v>US</v>
      </c>
      <c r="H25" s="208">
        <v>2022</v>
      </c>
      <c r="I25" s="185"/>
      <c r="J25" s="185"/>
      <c r="K25" s="185"/>
      <c r="L25" s="185"/>
    </row>
    <row r="26" spans="2:12" ht="119" x14ac:dyDescent="0.2">
      <c r="B26" s="209" t="str">
        <v>Convenience stores</v>
      </c>
      <c r="C26" s="207">
        <v>0.86</v>
      </c>
      <c r="D26" s="207" t="str">
        <v>giztsyrymuydollemfrtcljugezgcllbgfswkljrhe3tinrwhe4doyjtmq-giytsyjwga3tkmztmi3dim3fgi4gen3egaydambqgaydambqga4a</v>
      </c>
      <c r="E26" s="207" t="str">
        <v>EPA</v>
      </c>
      <c r="F26" s="207" t="str">
        <v>Money</v>
      </c>
      <c r="G26" s="207" t="str">
        <v>US</v>
      </c>
      <c r="H26" s="208">
        <v>2022</v>
      </c>
      <c r="I26" s="185"/>
      <c r="J26" s="185"/>
      <c r="K26" s="185"/>
      <c r="L26" s="185"/>
    </row>
    <row r="27" spans="2:12" ht="136" x14ac:dyDescent="0.2">
      <c r="B27" s="209" t="str">
        <v>Food and beverage serving services</v>
      </c>
      <c r="C27" s="207">
        <v>0.86</v>
      </c>
      <c r="D27" s="207" t="str">
        <v>hbswmmtegrtgiljxmntdgljumntgkllbgrtdqljxg5stqnjrgnsdeobxge-giytsyjwga3tkmztmi3dim3fgi4gen3egaydambqgaydambqga4a</v>
      </c>
      <c r="E27" s="207" t="str">
        <v>BEIS</v>
      </c>
      <c r="F27" s="207" t="str">
        <v>Money</v>
      </c>
      <c r="G27" s="207" t="str">
        <v>GB</v>
      </c>
      <c r="H27" s="208">
        <v>2021</v>
      </c>
      <c r="I27" s="185"/>
      <c r="J27" s="185"/>
      <c r="K27" s="185"/>
      <c r="L27" s="185"/>
    </row>
    <row r="28" spans="2:12" ht="136" x14ac:dyDescent="0.2">
      <c r="B28" s="209" t="str">
        <v>Gasoline stations</v>
      </c>
      <c r="C28" s="207">
        <v>0.86</v>
      </c>
      <c r="D28" s="207" t="str">
        <v>gvsgmnbwguytcljuhbsdqljumqydkljymy2weljugnsdazrsgm3dmnjuha-giytsyjwga3tkmztmi3dim3fgi4gen3egaydambqgaydambqga4a</v>
      </c>
      <c r="E28" s="207" t="str">
        <v>EPA</v>
      </c>
      <c r="F28" s="207" t="str">
        <v>Money</v>
      </c>
      <c r="G28" s="207" t="str">
        <v>US</v>
      </c>
      <c r="H28" s="208">
        <v>2018</v>
      </c>
      <c r="I28" s="185"/>
      <c r="J28" s="185"/>
      <c r="K28" s="185"/>
      <c r="L28" s="185"/>
    </row>
    <row r="29" spans="2:12" x14ac:dyDescent="0.2">
      <c r="B29" s="209"/>
      <c r="C29" s="207"/>
      <c r="D29" s="207"/>
      <c r="E29" s="207"/>
      <c r="F29" s="207"/>
      <c r="G29" s="207"/>
      <c r="H29" s="208"/>
      <c r="I29" s="185"/>
      <c r="J29" s="185"/>
      <c r="K29" s="185"/>
      <c r="L29" s="185"/>
    </row>
    <row r="30" spans="2:12" x14ac:dyDescent="0.2">
      <c r="B30" s="209"/>
      <c r="C30" s="207"/>
      <c r="D30" s="207"/>
      <c r="E30" s="207"/>
      <c r="F30" s="207"/>
      <c r="G30" s="207"/>
      <c r="H30" s="208"/>
      <c r="I30" s="185"/>
      <c r="J30" s="185"/>
      <c r="K30" s="185"/>
      <c r="L30" s="185"/>
    </row>
    <row r="31" spans="2:12" x14ac:dyDescent="0.2">
      <c r="B31" s="209"/>
      <c r="C31" s="207"/>
      <c r="D31" s="207"/>
      <c r="E31" s="207"/>
      <c r="F31" s="207"/>
      <c r="G31" s="207"/>
      <c r="H31" s="208"/>
      <c r="I31" s="185"/>
      <c r="J31" s="185"/>
      <c r="K31" s="185"/>
      <c r="L31" s="185"/>
    </row>
    <row r="32" spans="2:12" x14ac:dyDescent="0.2">
      <c r="B32" s="209"/>
      <c r="C32" s="207"/>
      <c r="D32" s="207"/>
      <c r="E32" s="207"/>
      <c r="F32" s="207"/>
      <c r="G32" s="207"/>
      <c r="H32" s="208"/>
      <c r="I32" s="185"/>
      <c r="J32" s="185"/>
      <c r="K32" s="185"/>
      <c r="L32" s="185"/>
    </row>
    <row r="33" spans="2:12" x14ac:dyDescent="0.2">
      <c r="B33" s="209"/>
      <c r="C33" s="207"/>
      <c r="D33" s="207"/>
      <c r="E33" s="207"/>
      <c r="F33" s="207"/>
      <c r="G33" s="207"/>
      <c r="H33" s="208"/>
      <c r="I33" s="185"/>
      <c r="J33" s="185"/>
      <c r="K33" s="185"/>
      <c r="L33" s="185"/>
    </row>
    <row r="34" spans="2:12" x14ac:dyDescent="0.2">
      <c r="B34" s="209"/>
      <c r="C34" s="207"/>
      <c r="D34" s="207"/>
      <c r="E34" s="207"/>
      <c r="F34" s="207"/>
      <c r="G34" s="207"/>
      <c r="H34" s="208"/>
      <c r="I34" s="185"/>
      <c r="J34" s="185"/>
      <c r="K34" s="185"/>
      <c r="L34" s="185"/>
    </row>
    <row r="35" spans="2:12" x14ac:dyDescent="0.2">
      <c r="B35" s="209"/>
      <c r="C35" s="207"/>
      <c r="D35" s="207"/>
      <c r="E35" s="207"/>
      <c r="F35" s="207"/>
      <c r="G35" s="207"/>
      <c r="H35" s="208"/>
      <c r="I35" s="185"/>
      <c r="J35" s="185"/>
      <c r="K35" s="185"/>
      <c r="L35" s="185"/>
    </row>
    <row r="36" spans="2:12" x14ac:dyDescent="0.2">
      <c r="B36" s="209"/>
      <c r="C36" s="207"/>
      <c r="D36" s="207"/>
      <c r="E36" s="207"/>
      <c r="F36" s="207"/>
      <c r="G36" s="207"/>
      <c r="H36" s="208"/>
      <c r="I36" s="185"/>
      <c r="J36" s="185"/>
      <c r="K36" s="185"/>
      <c r="L36" s="185"/>
    </row>
    <row r="37" spans="2:12" x14ac:dyDescent="0.2">
      <c r="B37" s="210"/>
      <c r="C37" s="211"/>
      <c r="D37" s="211"/>
      <c r="E37" s="211"/>
      <c r="F37" s="211"/>
      <c r="G37" s="211"/>
      <c r="H37" s="212"/>
      <c r="I37" s="185"/>
      <c r="J37" s="185"/>
      <c r="K37" s="185"/>
      <c r="L37" s="185"/>
    </row>
    <row r="38" spans="2:12" x14ac:dyDescent="0.2">
      <c r="B38" s="186"/>
      <c r="C38" s="186"/>
      <c r="D38" s="186"/>
      <c r="E38" s="186"/>
      <c r="F38" s="186"/>
      <c r="G38" s="186"/>
      <c r="H38" s="186"/>
      <c r="I38" s="186"/>
      <c r="J38" s="186"/>
      <c r="K38" s="186"/>
      <c r="L38" s="185"/>
    </row>
    <row r="39" spans="2:12" ht="39" customHeight="1" x14ac:dyDescent="0.25">
      <c r="B39" s="213" t="s">
        <v>334</v>
      </c>
      <c r="C39" s="214"/>
      <c r="D39" s="214"/>
      <c r="E39" s="215"/>
      <c r="F39" s="215"/>
      <c r="G39" s="215"/>
      <c r="H39" s="186"/>
      <c r="I39" s="186"/>
      <c r="J39" s="186"/>
      <c r="K39" s="186"/>
      <c r="L39" s="185"/>
    </row>
    <row r="40" spans="2:12" x14ac:dyDescent="0.2">
      <c r="B40" s="186"/>
      <c r="C40" s="186"/>
      <c r="D40" s="186"/>
      <c r="E40" s="186"/>
      <c r="F40" s="186"/>
      <c r="G40" s="186"/>
      <c r="H40" s="186"/>
      <c r="I40" s="186"/>
      <c r="J40" s="186"/>
      <c r="K40" s="186"/>
      <c r="L40" s="185"/>
    </row>
    <row r="41" spans="2:12" ht="34" customHeight="1" x14ac:dyDescent="0.2">
      <c r="B41" s="259" t="s">
        <v>49</v>
      </c>
      <c r="C41" s="259"/>
      <c r="D41" s="259"/>
      <c r="E41" s="260" t="s">
        <v>50</v>
      </c>
      <c r="F41" s="261"/>
      <c r="G41" s="261"/>
      <c r="H41" s="261"/>
      <c r="I41" s="261"/>
      <c r="J41" s="261"/>
      <c r="K41" s="261"/>
      <c r="L41" s="262"/>
    </row>
    <row r="42" spans="2:12" ht="34" customHeight="1" x14ac:dyDescent="0.2">
      <c r="B42" s="216" t="s">
        <v>330</v>
      </c>
      <c r="C42" s="216" t="s">
        <v>56</v>
      </c>
      <c r="D42" s="217" t="s">
        <v>55</v>
      </c>
      <c r="E42" s="200" t="s">
        <v>58</v>
      </c>
      <c r="F42" s="218" t="s">
        <v>59</v>
      </c>
      <c r="G42" s="218" t="s">
        <v>51</v>
      </c>
      <c r="H42" s="218" t="s">
        <v>291</v>
      </c>
      <c r="I42" s="218" t="s">
        <v>166</v>
      </c>
      <c r="J42" s="218"/>
      <c r="K42" s="218" t="s">
        <v>165</v>
      </c>
      <c r="L42" s="219" t="s">
        <v>292</v>
      </c>
    </row>
    <row r="43" spans="2:12" ht="59" customHeight="1" thickBot="1" x14ac:dyDescent="0.25">
      <c r="B43" s="220" t="s">
        <v>335</v>
      </c>
      <c r="C43" s="220" t="s">
        <v>67</v>
      </c>
      <c r="D43" s="221" t="s">
        <v>336</v>
      </c>
      <c r="E43" s="222" t="s">
        <v>337</v>
      </c>
      <c r="F43" s="205" t="s">
        <v>301</v>
      </c>
      <c r="G43" s="205" t="s">
        <v>302</v>
      </c>
      <c r="H43" s="205" t="s">
        <v>303</v>
      </c>
      <c r="I43" s="205" t="s">
        <v>304</v>
      </c>
      <c r="J43" s="205"/>
      <c r="K43" s="205" t="s">
        <v>305</v>
      </c>
      <c r="L43" s="223" t="s">
        <v>306</v>
      </c>
    </row>
    <row r="44" spans="2:12" ht="102" x14ac:dyDescent="0.2">
      <c r="B44" s="224" t="s">
        <v>338</v>
      </c>
      <c r="C44" s="225">
        <v>10</v>
      </c>
      <c r="D44" s="226" t="s">
        <v>76</v>
      </c>
      <c r="E44" s="227" cm="1">
        <f t="array" ref="E44:K44">_xldudf_CLIMATIQ_AUTOPILOT_ESTIMATESUGGEST(B44,D44,C44,TRUE)</f>
        <v>5.3220000000000001</v>
      </c>
      <c r="F44" s="228" t="str">
        <v>Coffee</v>
      </c>
      <c r="G44" s="228" t="str">
        <v>consumer_goods-type_coffee</v>
      </c>
      <c r="H44" s="228" t="str">
        <v>Market Economics Limited</v>
      </c>
      <c r="I44" s="228">
        <v>2019</v>
      </c>
      <c r="J44" s="228" t="str">
        <v>NZ</v>
      </c>
      <c r="K44" s="228" t="str">
        <v>82030468-4150-4e67-9d39-24e7907e8ee9</v>
      </c>
      <c r="L44" s="229"/>
    </row>
    <row r="45" spans="2:12" ht="102" x14ac:dyDescent="0.2">
      <c r="B45" s="230" t="s">
        <v>339</v>
      </c>
      <c r="C45" s="231">
        <v>5</v>
      </c>
      <c r="D45" s="232" t="s">
        <v>159</v>
      </c>
      <c r="E45" s="227" cm="1">
        <f t="array" ref="E45:K45">_xldudf_CLIMATIQ_AUTOPILOT_ESTIMATESUGGEST(B45,D45,C45,TRUE)</f>
        <v>1.7649999999999999</v>
      </c>
      <c r="F45" s="228" t="str">
        <v>Coffee and tea</v>
      </c>
      <c r="G45" s="228" t="str">
        <v>consumer_goods-type_coffee_tea</v>
      </c>
      <c r="H45" s="228" t="str">
        <v>EPA</v>
      </c>
      <c r="I45" s="228">
        <v>2022</v>
      </c>
      <c r="J45" s="228" t="str">
        <v>US</v>
      </c>
      <c r="K45" s="228" t="str">
        <v>9cbbc2c4-a3d6-45a7-8434-e5b8e188c371</v>
      </c>
      <c r="L45" s="229"/>
    </row>
    <row r="46" spans="2:12" ht="102" x14ac:dyDescent="0.2">
      <c r="B46" s="233" t="s">
        <v>340</v>
      </c>
      <c r="C46" s="234">
        <v>75</v>
      </c>
      <c r="D46" s="235" t="s">
        <v>182</v>
      </c>
      <c r="E46" s="227" cm="1">
        <f t="array" ref="E46:K46">_xldudf_CLIMATIQ_AUTOPILOT_ESTIMATESUGGEST(B46,D46,C46,TRUE)</f>
        <v>23.71</v>
      </c>
      <c r="F46" s="228" t="str">
        <v>Food and beverage serving services</v>
      </c>
      <c r="G46" s="228" t="str">
        <v>consumer_services-type_food_and_beverage_serving_services</v>
      </c>
      <c r="H46" s="228" t="str">
        <v>BEIS</v>
      </c>
      <c r="I46" s="228">
        <v>2021</v>
      </c>
      <c r="J46" s="228" t="str">
        <v>GB</v>
      </c>
      <c r="K46" s="228" t="str">
        <v>8ef2d4fd-7cf3-4cfe-a4f8-77e8513d2871</v>
      </c>
      <c r="L46" s="229"/>
    </row>
  </sheetData>
  <mergeCells count="6">
    <mergeCell ref="B41:D41"/>
    <mergeCell ref="E41:L41"/>
    <mergeCell ref="B8:E8"/>
    <mergeCell ref="B6:K6"/>
    <mergeCell ref="B10:K10"/>
    <mergeCell ref="B16:H16"/>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2ECE4-1EA9-E34E-863E-A017F85762C1}">
  <sheetPr>
    <tabColor theme="9" tint="0.79998168889431442"/>
  </sheetPr>
  <dimension ref="B1:AN28"/>
  <sheetViews>
    <sheetView showGridLines="0" zoomScaleNormal="100" workbookViewId="0">
      <selection activeCell="H16" sqref="H16"/>
    </sheetView>
  </sheetViews>
  <sheetFormatPr baseColWidth="10" defaultColWidth="10.83203125" defaultRowHeight="16" outlineLevelCol="1" x14ac:dyDescent="0.2"/>
  <cols>
    <col min="1" max="1" width="4" style="3" customWidth="1"/>
    <col min="2" max="2" width="17.33203125" style="4" customWidth="1"/>
    <col min="3" max="3" width="21.1640625" style="4" customWidth="1"/>
    <col min="4" max="4" width="18.1640625" style="4" customWidth="1"/>
    <col min="5" max="5" width="13.33203125" style="4" customWidth="1"/>
    <col min="6" max="6" width="16.33203125" style="4" customWidth="1"/>
    <col min="7" max="7" width="13.33203125" style="4" customWidth="1"/>
    <col min="8" max="9" width="13.33203125" style="69" customWidth="1"/>
    <col min="10" max="17" width="13.83203125" style="3" hidden="1" customWidth="1" outlineLevel="1"/>
    <col min="18" max="24" width="23.83203125" style="3" hidden="1" customWidth="1" outlineLevel="1"/>
    <col min="25" max="28" width="23.5" style="3" hidden="1" customWidth="1" outlineLevel="1"/>
    <col min="29" max="29" width="4.83203125" style="3" hidden="1" customWidth="1" outlineLevel="1"/>
    <col min="30" max="30" width="21.1640625" style="3" customWidth="1" collapsed="1"/>
    <col min="31" max="31" width="15.6640625" style="3" hidden="1" customWidth="1" outlineLevel="1"/>
    <col min="32" max="32" width="16.1640625" style="3" customWidth="1" collapsed="1"/>
    <col min="33" max="33" width="15.83203125" style="3" customWidth="1"/>
    <col min="34" max="34" width="12.5" style="3" customWidth="1"/>
    <col min="35" max="35" width="25.33203125" style="3" customWidth="1"/>
    <col min="36" max="36" width="20.83203125" style="3" customWidth="1"/>
    <col min="37" max="39" width="12.5" style="3" customWidth="1"/>
    <col min="40" max="40" width="22.83203125" style="3" customWidth="1"/>
    <col min="41" max="16384" width="10.83203125" style="3"/>
  </cols>
  <sheetData>
    <row r="1" spans="2:40" ht="29" customHeight="1" x14ac:dyDescent="0.2">
      <c r="H1" s="4"/>
      <c r="I1" s="4"/>
    </row>
    <row r="2" spans="2:40" ht="35" x14ac:dyDescent="0.35">
      <c r="B2" s="51" t="s">
        <v>341</v>
      </c>
      <c r="C2" s="5"/>
      <c r="D2" s="5"/>
      <c r="H2" s="4"/>
      <c r="I2" s="4"/>
    </row>
    <row r="3" spans="2:40" ht="13" customHeight="1" x14ac:dyDescent="0.3">
      <c r="B3" s="7"/>
      <c r="C3" s="5"/>
      <c r="D3" s="5"/>
      <c r="H3" s="4"/>
      <c r="I3" s="4"/>
    </row>
    <row r="4" spans="2:40" ht="22" x14ac:dyDescent="0.3">
      <c r="B4" s="11" t="s">
        <v>342</v>
      </c>
      <c r="C4"/>
      <c r="D4"/>
      <c r="H4" s="4"/>
      <c r="I4" s="4"/>
    </row>
    <row r="5" spans="2:40" ht="17" x14ac:dyDescent="0.25">
      <c r="B5" s="6"/>
      <c r="C5"/>
      <c r="D5"/>
      <c r="H5" s="4"/>
      <c r="I5" s="4"/>
    </row>
    <row r="6" spans="2:40" ht="46" customHeight="1" x14ac:dyDescent="0.2">
      <c r="B6" s="238" t="s">
        <v>314</v>
      </c>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row>
    <row r="7" spans="2:40" ht="12" customHeight="1" thickBot="1" x14ac:dyDescent="0.25">
      <c r="H7" s="4"/>
      <c r="I7" s="4"/>
    </row>
    <row r="8" spans="2:40" ht="38" customHeight="1" thickBot="1" x14ac:dyDescent="0.25">
      <c r="B8" s="271" t="s">
        <v>343</v>
      </c>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3"/>
      <c r="AF8" s="271" t="s">
        <v>344</v>
      </c>
      <c r="AG8" s="272"/>
      <c r="AH8" s="272"/>
      <c r="AI8" s="272"/>
      <c r="AJ8" s="272"/>
      <c r="AK8" s="272"/>
      <c r="AL8" s="272"/>
      <c r="AM8" s="272"/>
      <c r="AN8" s="273"/>
    </row>
    <row r="9" spans="2:40" ht="33" customHeight="1" thickBot="1" x14ac:dyDescent="0.25">
      <c r="B9" s="277" t="s">
        <v>49</v>
      </c>
      <c r="C9" s="278"/>
      <c r="D9" s="278"/>
      <c r="E9" s="278"/>
      <c r="F9" s="278"/>
      <c r="G9" s="278"/>
      <c r="H9" s="278"/>
      <c r="I9" s="279"/>
      <c r="J9" s="244" t="s">
        <v>50</v>
      </c>
      <c r="K9" s="245"/>
      <c r="L9" s="245"/>
      <c r="M9" s="245"/>
      <c r="N9" s="245"/>
      <c r="O9" s="245"/>
      <c r="P9" s="245"/>
      <c r="Q9" s="245"/>
      <c r="R9" s="245"/>
      <c r="S9" s="245"/>
      <c r="T9" s="245"/>
      <c r="U9" s="245"/>
      <c r="V9" s="245"/>
      <c r="W9" s="245"/>
      <c r="X9" s="245"/>
      <c r="Y9" s="245"/>
      <c r="Z9" s="245"/>
      <c r="AA9" s="245"/>
      <c r="AB9" s="245"/>
      <c r="AC9" s="245"/>
      <c r="AD9" s="246"/>
      <c r="AE9" s="276"/>
      <c r="AF9" s="274" t="s">
        <v>49</v>
      </c>
      <c r="AG9" s="275"/>
      <c r="AH9" s="244" t="s">
        <v>50</v>
      </c>
      <c r="AI9" s="245"/>
      <c r="AJ9" s="245"/>
      <c r="AK9" s="245"/>
      <c r="AL9" s="245"/>
      <c r="AM9" s="245"/>
      <c r="AN9" s="246"/>
    </row>
    <row r="10" spans="2:40" ht="81" customHeight="1" x14ac:dyDescent="0.2">
      <c r="B10" s="172" t="s">
        <v>287</v>
      </c>
      <c r="C10" s="173" t="s">
        <v>288</v>
      </c>
      <c r="D10" s="173" t="s">
        <v>345</v>
      </c>
      <c r="E10" s="173" t="s">
        <v>346</v>
      </c>
      <c r="F10" s="173" t="s">
        <v>54</v>
      </c>
      <c r="G10" s="173" t="s">
        <v>52</v>
      </c>
      <c r="H10" s="173" t="s">
        <v>290</v>
      </c>
      <c r="I10" s="174" t="s">
        <v>347</v>
      </c>
      <c r="J10" s="165" t="s">
        <v>348</v>
      </c>
      <c r="K10" s="61" t="s">
        <v>349</v>
      </c>
      <c r="L10" s="61" t="s">
        <v>350</v>
      </c>
      <c r="M10" s="61" t="s">
        <v>351</v>
      </c>
      <c r="N10" s="61" t="s">
        <v>352</v>
      </c>
      <c r="O10" s="61" t="s">
        <v>353</v>
      </c>
      <c r="P10" s="61" t="s">
        <v>354</v>
      </c>
      <c r="Q10" s="61" t="s">
        <v>355</v>
      </c>
      <c r="R10" s="61" t="s">
        <v>356</v>
      </c>
      <c r="S10" s="61" t="s">
        <v>357</v>
      </c>
      <c r="T10" s="61" t="s">
        <v>358</v>
      </c>
      <c r="U10" s="61" t="s">
        <v>359</v>
      </c>
      <c r="V10" s="61" t="s">
        <v>360</v>
      </c>
      <c r="W10" s="61" t="s">
        <v>361</v>
      </c>
      <c r="X10" s="61" t="s">
        <v>362</v>
      </c>
      <c r="Y10" s="61" t="s">
        <v>348</v>
      </c>
      <c r="Z10" s="61" t="s">
        <v>351</v>
      </c>
      <c r="AA10" s="61" t="s">
        <v>354</v>
      </c>
      <c r="AB10" s="61" t="s">
        <v>357</v>
      </c>
      <c r="AC10" s="61" t="s">
        <v>360</v>
      </c>
      <c r="AD10" s="68" t="s">
        <v>363</v>
      </c>
      <c r="AE10" s="71" t="s">
        <v>364</v>
      </c>
      <c r="AF10" s="55" t="s">
        <v>56</v>
      </c>
      <c r="AG10" s="59" t="s">
        <v>55</v>
      </c>
      <c r="AH10" s="66" t="s">
        <v>58</v>
      </c>
      <c r="AI10" s="61" t="s">
        <v>59</v>
      </c>
      <c r="AJ10" s="61" t="s">
        <v>51</v>
      </c>
      <c r="AK10" s="61" t="s">
        <v>291</v>
      </c>
      <c r="AL10" s="61" t="s">
        <v>166</v>
      </c>
      <c r="AM10" s="61" t="s">
        <v>165</v>
      </c>
      <c r="AN10" s="68" t="s">
        <v>292</v>
      </c>
    </row>
    <row r="11" spans="2:40" ht="129" customHeight="1" x14ac:dyDescent="0.2">
      <c r="B11" s="164" t="s">
        <v>294</v>
      </c>
      <c r="C11" s="161" t="s">
        <v>295</v>
      </c>
      <c r="D11" s="161" t="s">
        <v>325</v>
      </c>
      <c r="E11" s="161" t="s">
        <v>326</v>
      </c>
      <c r="F11" s="162" t="s">
        <v>298</v>
      </c>
      <c r="G11" s="161" t="s">
        <v>299</v>
      </c>
      <c r="H11" s="163" t="s">
        <v>300</v>
      </c>
      <c r="I11" s="163" t="s">
        <v>327</v>
      </c>
      <c r="J11" s="166"/>
      <c r="K11" s="12"/>
      <c r="L11" s="12"/>
      <c r="M11" s="17"/>
      <c r="N11" s="17"/>
      <c r="O11" s="17"/>
      <c r="P11" s="17"/>
      <c r="Q11" s="17"/>
      <c r="R11" s="17"/>
      <c r="S11" s="17"/>
      <c r="T11" s="17"/>
      <c r="U11" s="17"/>
      <c r="V11" s="17"/>
      <c r="W11" s="17"/>
      <c r="X11" s="17"/>
      <c r="Y11" s="17"/>
      <c r="Z11" s="17"/>
      <c r="AA11" s="17"/>
      <c r="AB11" s="17"/>
      <c r="AC11" s="17"/>
      <c r="AD11" s="76" t="s">
        <v>365</v>
      </c>
      <c r="AE11" s="77"/>
      <c r="AF11" s="78" t="s">
        <v>67</v>
      </c>
      <c r="AG11" s="79" t="s">
        <v>336</v>
      </c>
      <c r="AH11" s="78" t="s">
        <v>337</v>
      </c>
      <c r="AI11" s="80" t="s">
        <v>301</v>
      </c>
      <c r="AJ11" s="80" t="s">
        <v>302</v>
      </c>
      <c r="AK11" s="80" t="s">
        <v>303</v>
      </c>
      <c r="AL11" s="80" t="s">
        <v>304</v>
      </c>
      <c r="AM11" s="80" t="s">
        <v>305</v>
      </c>
      <c r="AN11" s="76" t="s">
        <v>306</v>
      </c>
    </row>
    <row r="12" spans="2:40" ht="56" customHeight="1" x14ac:dyDescent="0.2">
      <c r="B12" s="175" t="s">
        <v>328</v>
      </c>
      <c r="C12" s="168" t="s">
        <v>309</v>
      </c>
      <c r="D12" s="168" t="s">
        <v>329</v>
      </c>
      <c r="E12" s="168" t="s">
        <v>75</v>
      </c>
      <c r="F12" s="168">
        <v>2022</v>
      </c>
      <c r="G12" s="168" t="s">
        <v>81</v>
      </c>
      <c r="H12" s="169" t="b">
        <v>1</v>
      </c>
      <c r="I12" s="176"/>
      <c r="J12" s="18" t="str" cm="1">
        <f t="array" ref="J12:X12">_xldudf_CLIMATIQ_AUTOPILOT_SUGGEST_V2(5,B12,C12,D12,E12,F12,G12,H12,I12,TRUE,FALSE)</f>
        <v>Beverages</v>
      </c>
      <c r="K12" s="14">
        <v>0.85</v>
      </c>
      <c r="L12" s="14" t="str">
        <v>mm4wiztcmftgkllehaytaljumeztgllcheytiljtguytenjsmu4gkmrxme-giytsyjwga3tkmztmi3dim3fgi4gen3egaydambqgaydambqgbrq</v>
      </c>
      <c r="M12" s="17" t="str">
        <v>Dairy products</v>
      </c>
      <c r="N12" s="17">
        <v>0.84</v>
      </c>
      <c r="O12" s="17" t="str">
        <v>mvrwcn3egi2weljtgnqtqljuhftdallcmy4dilldgeztmntegy2dqy3bmy-giytsyjwga3tkmztmi3dim3fgi4gen3egaydambqgaydambqgbrq</v>
      </c>
      <c r="P12" s="17" t="str">
        <v>Food products (not elsewhere specified)</v>
      </c>
      <c r="Q12" s="17">
        <v>0.84</v>
      </c>
      <c r="R12" s="17" t="str">
        <v>gztgiojvgi2tiljsmq3dsljugjtdqljygyywmljwha3dentfmvrgeytggi-giytsyjwga3tkmztmi3dim3fgi4gen3egaydambqgaydambqgbrq</v>
      </c>
      <c r="S12" s="17" t="str">
        <v>Other business services</v>
      </c>
      <c r="T12" s="17">
        <v>0.83</v>
      </c>
      <c r="U12" s="17" t="str">
        <v>gyztsylbgmztgljyhbqteljuhbqtmljygq4dqljug5tdknteg4ytmmrygu-giytsyjwga3tkmztmi3dim3fgi4gen3egaydambqgaydambqgbrq</v>
      </c>
      <c r="V12" s="17" t="str">
        <v>Tobacco products</v>
      </c>
      <c r="W12" s="17">
        <v>0.82</v>
      </c>
      <c r="X12" s="17" t="str">
        <v>gm3dsnbumqydmljzheytqljumvtdeljymu3giljtgzrdcyjuha3dgmrrhe-giytsyjwga3tkmztmi3dim3fgi4gen3egaydambqgaydambqgbrq</v>
      </c>
      <c r="Y12" s="17" t="str">
        <f>J12</f>
        <v>Beverages</v>
      </c>
      <c r="Z12" s="17" t="str">
        <f>M12</f>
        <v>Dairy products</v>
      </c>
      <c r="AA12" s="17" t="str">
        <f>P12</f>
        <v>Food products (not elsewhere specified)</v>
      </c>
      <c r="AB12" s="17" t="str">
        <f>S12</f>
        <v>Other business services</v>
      </c>
      <c r="AC12" s="17" t="str">
        <f>V12</f>
        <v>Tobacco products</v>
      </c>
      <c r="AD12" s="31" t="s">
        <v>366</v>
      </c>
      <c r="AE12" s="72" t="str" cm="1">
        <f t="array" ref="AE12">(INDEX(J12:X12, MATCH(AD12,J12:V12, 0) + 2))</f>
        <v>mvrwcn3egi2weljtgnqtqljuhftdallcmy4dilldgeztmntegy2dqy3bmy-giytsyjwga3tkmztmi3dim3fgi4gen3egaydambqgaydambqgbrq</v>
      </c>
      <c r="AF12" s="30">
        <v>200</v>
      </c>
      <c r="AG12" s="60" t="s">
        <v>367</v>
      </c>
      <c r="AH12" s="30" cm="1">
        <f t="array" ref="AH12:AN12">_xldudf_CLIMATIQ_AUTOPILOT_ESTIMATESUGGEST(AE12,AG12,AF12,TRUE)</f>
        <v>29.85</v>
      </c>
      <c r="AI12" s="14" t="str">
        <v>Dairy products</v>
      </c>
      <c r="AJ12" s="14" t="str">
        <v>consumer_goods-type_dairy_products</v>
      </c>
      <c r="AK12" s="14" t="str">
        <v>EXIOBASE</v>
      </c>
      <c r="AL12" s="14">
        <v>2019</v>
      </c>
      <c r="AM12" s="14" t="str">
        <v>GB</v>
      </c>
      <c r="AN12" s="31" t="str">
        <v>eca7d25b-33a8-49f0-bf84-c1366d648caf</v>
      </c>
    </row>
    <row r="13" spans="2:40" ht="56" customHeight="1" x14ac:dyDescent="0.2">
      <c r="B13" s="175" t="s">
        <v>310</v>
      </c>
      <c r="C13" s="168" t="s">
        <v>309</v>
      </c>
      <c r="D13" s="168" t="s">
        <v>329</v>
      </c>
      <c r="E13" s="168"/>
      <c r="F13" s="168"/>
      <c r="G13" s="168" t="s">
        <v>74</v>
      </c>
      <c r="H13" s="169" t="b">
        <v>0</v>
      </c>
      <c r="I13" s="176"/>
      <c r="J13" s="18" t="str" cm="1">
        <f t="array" ref="J13:X13">_xldudf_CLIMATIQ_AUTOPILOT_SUGGEST_V2(5,B13,C13,D13,E13,F13,G13,H13,I13,TRUE,FALSE)</f>
        <v>Computer and related services</v>
      </c>
      <c r="K13" s="14">
        <v>0.87</v>
      </c>
      <c r="L13" s="14" t="str">
        <v>mq3wkyztguzdkljqmy3daljumyydiljzmeywcljthe2temrrhe3toyrwmi-giytsyjwga3tkmztmi3dim3fgi4gen3egaydambqgaydambqgeza</v>
      </c>
      <c r="M13" s="17" t="str">
        <v>Office machinery and computers</v>
      </c>
      <c r="N13" s="17">
        <v>0.86</v>
      </c>
      <c r="O13" s="17" t="str">
        <v>ha3dazdggyzdaljtgntdoljumztgkllbme3teljzmzqtgyrvgbtdeztdmu-giytsyjwga3tkmztmi3dim3fgi4gen3egaydambqgaydambqgeza</v>
      </c>
      <c r="P13" s="17" t="str">
        <v>Electrical machinery and apparatus (not elsewhere specified)</v>
      </c>
      <c r="Q13" s="17">
        <v>0.83</v>
      </c>
      <c r="R13" s="17" t="str">
        <v>g5swgmjqmjrwcljrg5qwcljumuywgllbgizdkllgme2wknbvgjswemjtmi-giytsyjwga3tkmztmi3dim3fgi4gen3egaydambqgaydambqgeza</v>
      </c>
      <c r="S13" s="17" t="str">
        <v>Radio/television and communication equipment and apparatus</v>
      </c>
      <c r="T13" s="17">
        <v>0.83</v>
      </c>
      <c r="U13" s="17" t="str">
        <v>gu4tmmbxg43dqllcmuytoljugjstgljygm3giljzge4gkytcguytcmddgy-giytsyjwga3tkmztmi3dim3fgi4gen3egaydambqgaydambqgeza</v>
      </c>
      <c r="V13" s="17" t="str">
        <v>Medical/precision and optical instruments/watches and clocks</v>
      </c>
      <c r="W13" s="17">
        <v>0.83</v>
      </c>
      <c r="X13" s="17" t="str">
        <v>he2gcnrtmu3taljxgazdiljuhfsgcllcgfrwgllgmmytanjzgy3dky3dgq-giytsyjwga3tkmztmi3dim3fgi4gen3egaydambqgaydambqgeza</v>
      </c>
      <c r="Y13" s="17" t="str">
        <f>J13</f>
        <v>Computer and related services</v>
      </c>
      <c r="Z13" s="17" t="str">
        <f>M13</f>
        <v>Office machinery and computers</v>
      </c>
      <c r="AA13" s="17" t="str">
        <f>P13</f>
        <v>Electrical machinery and apparatus (not elsewhere specified)</v>
      </c>
      <c r="AB13" s="17" t="str">
        <f>S13</f>
        <v>Radio/television and communication equipment and apparatus</v>
      </c>
      <c r="AC13" s="17" t="str">
        <f>V13</f>
        <v>Medical/precision and optical instruments/watches and clocks</v>
      </c>
      <c r="AD13" s="31" t="s">
        <v>368</v>
      </c>
      <c r="AE13" s="72" t="str" cm="1">
        <f t="array" ref="AE13">(INDEX(J13:X13, MATCH(AD13,J13:V13, 0) + 2))</f>
        <v>ha3dazdggyzdaljtgntdoljumztgkllbme3teljzmzqtgyrvgbtdeztdmu-giytsyjwga3tkmztmi3dim3fgi4gen3egaydambqgaydambqgeza</v>
      </c>
      <c r="AF13" s="30">
        <v>1</v>
      </c>
      <c r="AG13" s="60" t="s">
        <v>76</v>
      </c>
      <c r="AH13" s="30" cm="1">
        <f t="array" ref="AH13:AN13">_xldudf_CLIMATIQ_AUTOPILOT_ESTIMATESUGGEST(AE13,AG13,AF13,TRUE)</f>
        <v>0.21210000000000001</v>
      </c>
      <c r="AI13" s="14" t="str">
        <v>Office machinery and computers</v>
      </c>
      <c r="AJ13" s="14" t="str">
        <v>office_equipment-type_office_machinery_computers</v>
      </c>
      <c r="AK13" s="14" t="str">
        <v>EXIOBASE</v>
      </c>
      <c r="AL13" s="14">
        <v>2019</v>
      </c>
      <c r="AM13" s="14" t="str">
        <v>DE</v>
      </c>
      <c r="AN13" s="31" t="str">
        <v>860df620-33f7-4ffe-aa72-9fa3b50f2fce</v>
      </c>
    </row>
    <row r="14" spans="2:40" ht="56" customHeight="1" x14ac:dyDescent="0.2">
      <c r="B14" s="175" t="s">
        <v>311</v>
      </c>
      <c r="C14" s="168" t="s">
        <v>309</v>
      </c>
      <c r="D14" s="168" t="s">
        <v>329</v>
      </c>
      <c r="E14" s="168"/>
      <c r="F14" s="168"/>
      <c r="G14" s="168" t="s">
        <v>185</v>
      </c>
      <c r="H14" s="169" t="b">
        <v>1</v>
      </c>
      <c r="I14" s="176"/>
      <c r="J14" s="18" t="str" cm="1">
        <f t="array" ref="J14:X14">_xldudf_CLIMATIQ_AUTOPILOT_SUGGEST_V2(5,B14,C14,D14,E14,F14,G14,H14,I14,TRUE,FALSE)</f>
        <v>Screws/nuts and bolts</v>
      </c>
      <c r="K14" s="14">
        <v>0.93</v>
      </c>
      <c r="L14" s="14" t="str">
        <v>he2dazbwmzsdoljuhaztkljumvtgkllbmfstcllbge2tmnbsgy3timjzhe-giytsyjwga3tkmztmi3dim3fgi4gen3egaydambqgaydambqgezq</v>
      </c>
      <c r="M14" s="17" t="str">
        <v>Metal hinges/keys/lock and other hardware</v>
      </c>
      <c r="N14" s="17">
        <v>0.87</v>
      </c>
      <c r="O14" s="17" t="str">
        <v>my2gcn3chfrtcljymjrgcljugrstiljymjrdillemqytamdbgbrgen3bgq-giytsyjwga3tkmztmi3dim3fgi4gen3egaydambqgaydambqgezq</v>
      </c>
      <c r="P14" s="17" t="str">
        <v>Bolt/nut/screw/rivet and washer manufacturing</v>
      </c>
      <c r="Q14" s="17">
        <v>0.86</v>
      </c>
      <c r="R14" s="17" t="str">
        <v>ge2ggndcgztggllggrqtsljugmzgcljzmyytkljzhfsdimrrmzrwgzrzmu-giytsyjwga3tkmztmi3dim3fgi4gen3egaydambqgaydambqgezq</v>
      </c>
      <c r="S14" s="17" t="str">
        <v>Fastener/button/needle and pin manufacturing</v>
      </c>
      <c r="T14" s="17">
        <v>0.86</v>
      </c>
      <c r="U14" s="17" t="str">
        <v>gfsdcyrtmeygkljzgjrdeljugvtggljymi3wkllgmnrgezrrhaydmndbge-giytsyjwga3tkmztmi3dim3fgi4gen3egaydambqgaydambqgezq</v>
      </c>
      <c r="V14" s="17" t="str">
        <v>Valve and fittings (except for plumbing)</v>
      </c>
      <c r="W14" s="17">
        <v>0.86</v>
      </c>
      <c r="X14" s="17" t="str">
        <v>gq4tozjxhfrgkljsha2tkljumyygeljzhbstsljrgqzgkmbrg4ywgmzzgm-giytsyjwga3tkmztmi3dim3fgi4gen3egaydambqgaydambqgezq</v>
      </c>
      <c r="Y14" s="17" t="str">
        <f>J14</f>
        <v>Screws/nuts and bolts</v>
      </c>
      <c r="Z14" s="17" t="str">
        <f>M14</f>
        <v>Metal hinges/keys/lock and other hardware</v>
      </c>
      <c r="AA14" s="17" t="str">
        <f>P14</f>
        <v>Bolt/nut/screw/rivet and washer manufacturing</v>
      </c>
      <c r="AB14" s="17" t="str">
        <f>S14</f>
        <v>Fastener/button/needle and pin manufacturing</v>
      </c>
      <c r="AC14" s="17" t="str">
        <f>V14</f>
        <v>Valve and fittings (except for plumbing)</v>
      </c>
      <c r="AD14" s="31" t="s">
        <v>369</v>
      </c>
      <c r="AE14" s="72" t="str" cm="1">
        <f t="array" ref="AE14">(INDEX(J14:X14, MATCH(AD14,J14:V14, 0) + 2))</f>
        <v>he2dazbwmzsdoljuhaztkljumvtgkllbmfstcllbge2tmnbsgy3timjzhe-giytsyjwga3tkmztmi3dim3fgi4gen3egaydambqgaydambqgezq</v>
      </c>
      <c r="AF14" s="30">
        <v>1</v>
      </c>
      <c r="AG14" s="60" t="s">
        <v>159</v>
      </c>
      <c r="AH14" s="30" cm="1">
        <f t="array" ref="AH14:AN14">_xldudf_CLIMATIQ_AUTOPILOT_ESTIMATESUGGEST(AE14,AG14,AF14,TRUE)</f>
        <v>0.35399999999999998</v>
      </c>
      <c r="AI14" s="14" t="str">
        <v>Screws/nuts and bolts</v>
      </c>
      <c r="AJ14" s="14" t="str">
        <v>metal_products-type_screws_nuts_bolts</v>
      </c>
      <c r="AK14" s="14" t="str">
        <v>EPA</v>
      </c>
      <c r="AL14" s="14">
        <v>2018</v>
      </c>
      <c r="AM14" s="14" t="str">
        <v>US</v>
      </c>
      <c r="AN14" s="31" t="str">
        <v>940d6fd7-4835-4efe-aae1-a15642674199</v>
      </c>
    </row>
    <row r="15" spans="2:40" ht="56" customHeight="1" x14ac:dyDescent="0.2">
      <c r="B15" s="175"/>
      <c r="C15" s="168"/>
      <c r="D15" s="168"/>
      <c r="E15" s="168"/>
      <c r="F15" s="168"/>
      <c r="G15" s="168"/>
      <c r="H15" s="168"/>
      <c r="I15" s="177"/>
      <c r="J15" s="18" t="str" cm="1">
        <f t="array" ref="J15">_xldudf_CLIMATIQ_AUTOPILOT_SUGGEST_V2(5,B15,C15,D15,E15,F15,G15,H15,TRUE,FALSE)</f>
        <v>unknown variant ``, expected `general` or `manufacturing` at line 1 column 53</v>
      </c>
      <c r="K15" s="14"/>
      <c r="L15" s="14"/>
      <c r="M15" s="14"/>
      <c r="N15" s="17"/>
      <c r="O15" s="17"/>
      <c r="P15" s="17"/>
      <c r="Q15" s="17"/>
      <c r="R15" s="17"/>
      <c r="S15" s="17"/>
      <c r="T15" s="17"/>
      <c r="U15" s="17"/>
      <c r="V15" s="17"/>
      <c r="W15" s="17"/>
      <c r="X15" s="17"/>
      <c r="Y15" s="17" t="str">
        <f t="shared" ref="Y15:Y24" si="0">J15</f>
        <v>unknown variant ``, expected `general` or `manufacturing` at line 1 column 53</v>
      </c>
      <c r="Z15" s="17">
        <f t="shared" ref="Z15:Z24" si="1">M15</f>
        <v>0</v>
      </c>
      <c r="AA15" s="17">
        <f t="shared" ref="AA15:AA24" si="2">P15</f>
        <v>0</v>
      </c>
      <c r="AB15" s="17">
        <f t="shared" ref="AB15:AB24" si="3">S15</f>
        <v>0</v>
      </c>
      <c r="AC15" s="17">
        <f t="shared" ref="AC15:AC24" si="4">V15</f>
        <v>0</v>
      </c>
      <c r="AD15" s="31"/>
      <c r="AE15" s="72" t="e" cm="1">
        <f t="array" ref="AE15">(INDEX(J15:X15, MATCH(AD15,J15:V15, 0) + 2))</f>
        <v>#N/A</v>
      </c>
      <c r="AF15" s="30"/>
      <c r="AG15" s="60"/>
      <c r="AH15" s="30" t="e" cm="1">
        <f t="array" ref="AH15">_xldudf_CLIMATIQ_AUTOPILOT_ESTIMATESUGGEST(AE15,AG15,AF15,TRUE)</f>
        <v>#N/A</v>
      </c>
      <c r="AI15" s="14"/>
      <c r="AJ15" s="14"/>
      <c r="AK15" s="14"/>
      <c r="AL15" s="14"/>
      <c r="AM15" s="14"/>
      <c r="AN15" s="31"/>
    </row>
    <row r="16" spans="2:40" ht="56" customHeight="1" x14ac:dyDescent="0.2">
      <c r="B16" s="175"/>
      <c r="C16" s="168"/>
      <c r="D16" s="168"/>
      <c r="E16" s="168"/>
      <c r="F16" s="168"/>
      <c r="G16" s="168"/>
      <c r="H16" s="168"/>
      <c r="I16" s="177"/>
      <c r="J16" s="18" t="str" cm="1">
        <f t="array" ref="J16">_xldudf_CLIMATIQ_AUTOPILOT_SUGGEST_V2(5,B16,C16,D16,E16,F16,G16,H16,TRUE,FALSE)</f>
        <v>unknown variant ``, expected `general` or `manufacturing` at line 1 column 53</v>
      </c>
      <c r="K16" s="14"/>
      <c r="L16" s="14"/>
      <c r="M16" s="14"/>
      <c r="N16" s="17"/>
      <c r="O16" s="17"/>
      <c r="P16" s="17"/>
      <c r="Q16" s="17"/>
      <c r="R16" s="17"/>
      <c r="S16" s="17"/>
      <c r="T16" s="17"/>
      <c r="U16" s="17"/>
      <c r="V16" s="17"/>
      <c r="W16" s="17"/>
      <c r="X16" s="17"/>
      <c r="Y16" s="17" t="str">
        <f t="shared" si="0"/>
        <v>unknown variant ``, expected `general` or `manufacturing` at line 1 column 53</v>
      </c>
      <c r="Z16" s="17">
        <f t="shared" si="1"/>
        <v>0</v>
      </c>
      <c r="AA16" s="17">
        <f t="shared" si="2"/>
        <v>0</v>
      </c>
      <c r="AB16" s="17">
        <f t="shared" si="3"/>
        <v>0</v>
      </c>
      <c r="AC16" s="17">
        <f t="shared" si="4"/>
        <v>0</v>
      </c>
      <c r="AD16" s="31"/>
      <c r="AE16" s="72" t="e" cm="1">
        <f t="array" ref="AE16">(INDEX(J16:X16, MATCH(AD16,J16:V16, 0) + 2))</f>
        <v>#N/A</v>
      </c>
      <c r="AF16" s="30"/>
      <c r="AG16" s="60"/>
      <c r="AH16" s="30" t="e" cm="1">
        <f t="array" ref="AH16">_xldudf_CLIMATIQ_AUTOPILOT_ESTIMATESUGGEST(AE16,AG16,AF16,TRUE)</f>
        <v>#N/A</v>
      </c>
      <c r="AI16" s="14"/>
      <c r="AJ16" s="14"/>
      <c r="AK16" s="14"/>
      <c r="AL16" s="14"/>
      <c r="AM16" s="14"/>
      <c r="AN16" s="31"/>
    </row>
    <row r="17" spans="2:40" ht="119" x14ac:dyDescent="0.2">
      <c r="B17" s="175"/>
      <c r="C17" s="168"/>
      <c r="D17" s="168"/>
      <c r="E17" s="168"/>
      <c r="F17" s="168"/>
      <c r="G17" s="168"/>
      <c r="H17" s="168"/>
      <c r="I17" s="177"/>
      <c r="J17" s="18" t="str" cm="1">
        <f t="array" ref="J17">_xldudf_CLIMATIQ_AUTOPILOT_SUGGEST_V2(5,B17,C17,D17,E17,F17,G17,H17,TRUE,FALSE)</f>
        <v>unknown variant ``, expected `general` or `manufacturing` at line 1 column 53</v>
      </c>
      <c r="K17" s="14"/>
      <c r="L17" s="14"/>
      <c r="M17" s="14"/>
      <c r="N17" s="17"/>
      <c r="O17" s="17"/>
      <c r="P17" s="17"/>
      <c r="Q17" s="17"/>
      <c r="R17" s="17"/>
      <c r="S17" s="17"/>
      <c r="T17" s="17"/>
      <c r="U17" s="17"/>
      <c r="V17" s="17"/>
      <c r="W17" s="17"/>
      <c r="X17" s="17"/>
      <c r="Y17" s="17" t="str">
        <f t="shared" si="0"/>
        <v>unknown variant ``, expected `general` or `manufacturing` at line 1 column 53</v>
      </c>
      <c r="Z17" s="17">
        <f t="shared" si="1"/>
        <v>0</v>
      </c>
      <c r="AA17" s="17">
        <f t="shared" si="2"/>
        <v>0</v>
      </c>
      <c r="AB17" s="17">
        <f t="shared" si="3"/>
        <v>0</v>
      </c>
      <c r="AC17" s="17">
        <f t="shared" si="4"/>
        <v>0</v>
      </c>
      <c r="AD17" s="31"/>
      <c r="AE17" s="72" t="e" cm="1">
        <f t="array" ref="AE17">(INDEX(J17:X17, MATCH(AD17,J17:V17, 0) + 2))</f>
        <v>#N/A</v>
      </c>
      <c r="AF17" s="30"/>
      <c r="AG17" s="60"/>
      <c r="AH17" s="30" t="e" cm="1">
        <f t="array" ref="AH17">_xldudf_CLIMATIQ_AUTOPILOT_ESTIMATESUGGEST(AE17,AG17,AF17,TRUE)</f>
        <v>#N/A</v>
      </c>
      <c r="AI17" s="14"/>
      <c r="AJ17" s="14"/>
      <c r="AK17" s="14"/>
      <c r="AL17" s="14"/>
      <c r="AM17" s="14"/>
      <c r="AN17" s="31"/>
    </row>
    <row r="18" spans="2:40" ht="119" x14ac:dyDescent="0.2">
      <c r="B18" s="178"/>
      <c r="C18" s="170"/>
      <c r="D18" s="170"/>
      <c r="E18" s="170"/>
      <c r="F18" s="170"/>
      <c r="G18" s="170"/>
      <c r="H18" s="168"/>
      <c r="I18" s="177"/>
      <c r="J18" s="18" t="str" cm="1">
        <f t="array" ref="J18">_xldudf_CLIMATIQ_AUTOPILOT_SUGGEST_V2(5,B18,C18,D18,E18,F18,G18,H18,TRUE,FALSE)</f>
        <v>unknown variant ``, expected `general` or `manufacturing` at line 1 column 53</v>
      </c>
      <c r="K18" s="14"/>
      <c r="L18" s="14"/>
      <c r="M18" s="14"/>
      <c r="N18" s="17"/>
      <c r="O18" s="17"/>
      <c r="P18" s="17"/>
      <c r="Q18" s="17"/>
      <c r="R18" s="17"/>
      <c r="S18" s="17"/>
      <c r="T18" s="17"/>
      <c r="U18" s="17"/>
      <c r="V18" s="17"/>
      <c r="W18" s="17"/>
      <c r="X18" s="17"/>
      <c r="Y18" s="17" t="str">
        <f t="shared" si="0"/>
        <v>unknown variant ``, expected `general` or `manufacturing` at line 1 column 53</v>
      </c>
      <c r="Z18" s="17">
        <f t="shared" si="1"/>
        <v>0</v>
      </c>
      <c r="AA18" s="17">
        <f t="shared" si="2"/>
        <v>0</v>
      </c>
      <c r="AB18" s="17">
        <f t="shared" si="3"/>
        <v>0</v>
      </c>
      <c r="AC18" s="17">
        <f t="shared" si="4"/>
        <v>0</v>
      </c>
      <c r="AD18" s="31"/>
      <c r="AE18" s="72" t="e" cm="1">
        <f t="array" ref="AE18">(INDEX(J18:X18, MATCH(AD18,J18:V18, 0) + 2))</f>
        <v>#N/A</v>
      </c>
      <c r="AF18" s="30"/>
      <c r="AG18" s="60"/>
      <c r="AH18" s="30" t="e" cm="1">
        <f t="array" ref="AH18">_xldudf_CLIMATIQ_AUTOPILOT_ESTIMATESUGGEST(AE18,AG18,AF18,TRUE)</f>
        <v>#N/A</v>
      </c>
      <c r="AI18" s="14"/>
      <c r="AJ18" s="14"/>
      <c r="AK18" s="14"/>
      <c r="AL18" s="14"/>
      <c r="AM18" s="14"/>
      <c r="AN18" s="31"/>
    </row>
    <row r="19" spans="2:40" ht="119" x14ac:dyDescent="0.2">
      <c r="B19" s="178"/>
      <c r="C19" s="170"/>
      <c r="D19" s="170"/>
      <c r="E19" s="170"/>
      <c r="F19" s="170"/>
      <c r="G19" s="170"/>
      <c r="H19" s="168"/>
      <c r="I19" s="177"/>
      <c r="J19" s="18" t="str" cm="1">
        <f t="array" ref="J19">_xldudf_CLIMATIQ_AUTOPILOT_SUGGEST_V2(5,B19,C19,D19,E19,F19,G19,H19,TRUE,FALSE)</f>
        <v>unknown variant ``, expected `general` or `manufacturing` at line 1 column 53</v>
      </c>
      <c r="K19" s="14"/>
      <c r="L19" s="14"/>
      <c r="M19" s="14"/>
      <c r="N19" s="17"/>
      <c r="O19" s="17"/>
      <c r="P19" s="17"/>
      <c r="Q19" s="17"/>
      <c r="R19" s="17"/>
      <c r="S19" s="17"/>
      <c r="T19" s="17"/>
      <c r="U19" s="17"/>
      <c r="V19" s="17"/>
      <c r="W19" s="17"/>
      <c r="X19" s="17"/>
      <c r="Y19" s="17" t="str">
        <f t="shared" si="0"/>
        <v>unknown variant ``, expected `general` or `manufacturing` at line 1 column 53</v>
      </c>
      <c r="Z19" s="17">
        <f t="shared" si="1"/>
        <v>0</v>
      </c>
      <c r="AA19" s="17">
        <f t="shared" si="2"/>
        <v>0</v>
      </c>
      <c r="AB19" s="17">
        <f t="shared" si="3"/>
        <v>0</v>
      </c>
      <c r="AC19" s="17">
        <f t="shared" si="4"/>
        <v>0</v>
      </c>
      <c r="AD19" s="31"/>
      <c r="AE19" s="72" t="e" cm="1">
        <f t="array" ref="AE19">(INDEX(J19:X19, MATCH(AD19,J19:V19, 0) + 2))</f>
        <v>#N/A</v>
      </c>
      <c r="AF19" s="30"/>
      <c r="AG19" s="60"/>
      <c r="AH19" s="30" t="e" cm="1">
        <f t="array" ref="AH19">_xldudf_CLIMATIQ_AUTOPILOT_ESTIMATESUGGEST(AE19,AG19,AF19,TRUE)</f>
        <v>#N/A</v>
      </c>
      <c r="AI19" s="14"/>
      <c r="AJ19" s="14"/>
      <c r="AK19" s="14"/>
      <c r="AL19" s="14"/>
      <c r="AM19" s="14"/>
      <c r="AN19" s="31"/>
    </row>
    <row r="20" spans="2:40" ht="119" x14ac:dyDescent="0.2">
      <c r="B20" s="122"/>
      <c r="C20" s="119"/>
      <c r="D20" s="119"/>
      <c r="E20" s="119"/>
      <c r="F20" s="119"/>
      <c r="G20" s="119"/>
      <c r="H20" s="171"/>
      <c r="I20" s="179"/>
      <c r="J20" s="18" t="str" cm="1">
        <f t="array" ref="J20">_xldudf_CLIMATIQ_AUTOPILOT_SUGGEST_V2(5,B20,C20,D20,E20,F20,G20,H20,TRUE,FALSE)</f>
        <v>unknown variant ``, expected `general` or `manufacturing` at line 1 column 53</v>
      </c>
      <c r="K20" s="17"/>
      <c r="L20" s="17"/>
      <c r="M20" s="17"/>
      <c r="N20" s="17"/>
      <c r="O20" s="17"/>
      <c r="P20" s="17"/>
      <c r="Q20" s="17"/>
      <c r="R20" s="17"/>
      <c r="S20" s="17"/>
      <c r="T20" s="17"/>
      <c r="U20" s="17"/>
      <c r="V20" s="17"/>
      <c r="W20" s="17"/>
      <c r="X20" s="17"/>
      <c r="Y20" s="17" t="str">
        <f t="shared" si="0"/>
        <v>unknown variant ``, expected `general` or `manufacturing` at line 1 column 53</v>
      </c>
      <c r="Z20" s="17">
        <f t="shared" si="1"/>
        <v>0</v>
      </c>
      <c r="AA20" s="17">
        <f t="shared" si="2"/>
        <v>0</v>
      </c>
      <c r="AB20" s="17">
        <f t="shared" si="3"/>
        <v>0</v>
      </c>
      <c r="AC20" s="17">
        <f t="shared" si="4"/>
        <v>0</v>
      </c>
      <c r="AD20" s="31"/>
      <c r="AE20" s="72" t="e" cm="1">
        <f t="array" ref="AE20">(INDEX(J20:X20, MATCH(AD20,J20:V20, 0) + 2))</f>
        <v>#N/A</v>
      </c>
      <c r="AF20" s="30"/>
      <c r="AG20" s="60"/>
      <c r="AH20" s="30" t="e" cm="1">
        <f t="array" ref="AH20">_xldudf_CLIMATIQ_AUTOPILOT_ESTIMATESUGGEST(AE20,AG20,AF20,TRUE)</f>
        <v>#N/A</v>
      </c>
      <c r="AI20" s="14"/>
      <c r="AJ20" s="14"/>
      <c r="AK20" s="14"/>
      <c r="AL20" s="14"/>
      <c r="AM20" s="14"/>
      <c r="AN20" s="31"/>
    </row>
    <row r="21" spans="2:40" ht="119" x14ac:dyDescent="0.2">
      <c r="B21" s="122"/>
      <c r="C21" s="119"/>
      <c r="D21" s="119"/>
      <c r="E21" s="119"/>
      <c r="F21" s="119"/>
      <c r="G21" s="119"/>
      <c r="H21" s="171"/>
      <c r="I21" s="179"/>
      <c r="J21" s="18" t="str" cm="1">
        <f t="array" ref="J21">_xldudf_CLIMATIQ_AUTOPILOT_SUGGEST_V2(5,B21,C21,D21,E21,F21,G21,H21,TRUE,FALSE)</f>
        <v>unknown variant ``, expected `general` or `manufacturing` at line 1 column 53</v>
      </c>
      <c r="K21" s="17"/>
      <c r="L21" s="17"/>
      <c r="M21" s="17"/>
      <c r="N21" s="17"/>
      <c r="O21" s="17"/>
      <c r="P21" s="17"/>
      <c r="Q21" s="17"/>
      <c r="R21" s="17"/>
      <c r="S21" s="17"/>
      <c r="T21" s="17"/>
      <c r="U21" s="17"/>
      <c r="V21" s="17"/>
      <c r="W21" s="17"/>
      <c r="X21" s="17"/>
      <c r="Y21" s="17" t="str">
        <f t="shared" si="0"/>
        <v>unknown variant ``, expected `general` or `manufacturing` at line 1 column 53</v>
      </c>
      <c r="Z21" s="17">
        <f t="shared" si="1"/>
        <v>0</v>
      </c>
      <c r="AA21" s="17">
        <f t="shared" si="2"/>
        <v>0</v>
      </c>
      <c r="AB21" s="17">
        <f t="shared" si="3"/>
        <v>0</v>
      </c>
      <c r="AC21" s="17">
        <f t="shared" si="4"/>
        <v>0</v>
      </c>
      <c r="AD21" s="31"/>
      <c r="AE21" s="72" t="e" cm="1">
        <f t="array" ref="AE21">(INDEX(J21:X21, MATCH(AD21,J21:V21, 0) + 2))</f>
        <v>#N/A</v>
      </c>
      <c r="AF21" s="30"/>
      <c r="AG21" s="60"/>
      <c r="AH21" s="30" t="e" cm="1">
        <f t="array" ref="AH21">_xldudf_CLIMATIQ_AUTOPILOT_ESTIMATESUGGEST(AE21,AG21,AF21,TRUE)</f>
        <v>#N/A</v>
      </c>
      <c r="AI21" s="14"/>
      <c r="AJ21" s="14"/>
      <c r="AK21" s="14"/>
      <c r="AL21" s="14"/>
      <c r="AM21" s="14"/>
      <c r="AN21" s="31"/>
    </row>
    <row r="22" spans="2:40" ht="119" x14ac:dyDescent="0.2">
      <c r="B22" s="122"/>
      <c r="C22" s="119"/>
      <c r="D22" s="119"/>
      <c r="E22" s="119"/>
      <c r="F22" s="119"/>
      <c r="G22" s="119"/>
      <c r="H22" s="171"/>
      <c r="I22" s="179"/>
      <c r="J22" s="18" t="str" cm="1">
        <f t="array" ref="J22">_xldudf_CLIMATIQ_AUTOPILOT_SUGGEST_V2(5,B22,C22,D22,E22,F22,G22,H22,TRUE,FALSE)</f>
        <v>unknown variant ``, expected `general` or `manufacturing` at line 1 column 53</v>
      </c>
      <c r="K22" s="17"/>
      <c r="L22" s="17"/>
      <c r="M22" s="17"/>
      <c r="N22" s="17"/>
      <c r="O22" s="17"/>
      <c r="P22" s="17"/>
      <c r="Q22" s="17"/>
      <c r="R22" s="17"/>
      <c r="S22" s="17"/>
      <c r="T22" s="17"/>
      <c r="U22" s="17"/>
      <c r="V22" s="17"/>
      <c r="W22" s="17"/>
      <c r="X22" s="17"/>
      <c r="Y22" s="17" t="str">
        <f t="shared" si="0"/>
        <v>unknown variant ``, expected `general` or `manufacturing` at line 1 column 53</v>
      </c>
      <c r="Z22" s="17">
        <f t="shared" si="1"/>
        <v>0</v>
      </c>
      <c r="AA22" s="17">
        <f t="shared" si="2"/>
        <v>0</v>
      </c>
      <c r="AB22" s="17">
        <f t="shared" si="3"/>
        <v>0</v>
      </c>
      <c r="AC22" s="17">
        <f t="shared" si="4"/>
        <v>0</v>
      </c>
      <c r="AD22" s="31"/>
      <c r="AE22" s="72" t="e" cm="1">
        <f t="array" ref="AE22">(INDEX(J22:X22, MATCH(AD22,J22:V22, 0) + 2))</f>
        <v>#N/A</v>
      </c>
      <c r="AF22" s="30"/>
      <c r="AG22" s="60"/>
      <c r="AH22" s="30" t="e" cm="1">
        <f t="array" ref="AH22">_xldudf_CLIMATIQ_AUTOPILOT_ESTIMATESUGGEST(AE22,AG22,AF22,TRUE)</f>
        <v>#N/A</v>
      </c>
      <c r="AI22" s="14"/>
      <c r="AJ22" s="14"/>
      <c r="AK22" s="14"/>
      <c r="AL22" s="14"/>
      <c r="AM22" s="14"/>
      <c r="AN22" s="31"/>
    </row>
    <row r="23" spans="2:40" ht="119" x14ac:dyDescent="0.15">
      <c r="B23" s="180"/>
      <c r="C23" s="119"/>
      <c r="D23" s="119"/>
      <c r="E23" s="119"/>
      <c r="F23" s="119"/>
      <c r="G23" s="119"/>
      <c r="H23" s="171"/>
      <c r="I23" s="179"/>
      <c r="J23" s="18" t="str" cm="1">
        <f t="array" ref="J23">_xldudf_CLIMATIQ_AUTOPILOT_SUGGEST_V2(5,B23,C23,D23,E23,F23,G23,H23,TRUE,FALSE)</f>
        <v>unknown variant ``, expected `general` or `manufacturing` at line 1 column 53</v>
      </c>
      <c r="K23" s="17"/>
      <c r="L23" s="17"/>
      <c r="M23" s="17"/>
      <c r="N23" s="17"/>
      <c r="O23" s="17"/>
      <c r="P23" s="17"/>
      <c r="Q23" s="17"/>
      <c r="R23" s="17"/>
      <c r="S23" s="17"/>
      <c r="T23" s="17"/>
      <c r="U23" s="17"/>
      <c r="V23" s="17"/>
      <c r="W23" s="17"/>
      <c r="X23" s="17"/>
      <c r="Y23" s="17" t="str">
        <f t="shared" si="0"/>
        <v>unknown variant ``, expected `general` or `manufacturing` at line 1 column 53</v>
      </c>
      <c r="Z23" s="17">
        <f t="shared" si="1"/>
        <v>0</v>
      </c>
      <c r="AA23" s="17">
        <f t="shared" si="2"/>
        <v>0</v>
      </c>
      <c r="AB23" s="17">
        <f t="shared" si="3"/>
        <v>0</v>
      </c>
      <c r="AC23" s="17">
        <f t="shared" si="4"/>
        <v>0</v>
      </c>
      <c r="AD23" s="31"/>
      <c r="AE23" s="72" t="e" cm="1">
        <f t="array" ref="AE23">(INDEX(J23:X23, MATCH(AD23,J23:V23, 0) + 2))</f>
        <v>#N/A</v>
      </c>
      <c r="AF23" s="30"/>
      <c r="AG23" s="60"/>
      <c r="AH23" s="30" t="e" cm="1">
        <f t="array" ref="AH23">_xldudf_CLIMATIQ_AUTOPILOT_ESTIMATESUGGEST(AE23,AG23,AF23,TRUE)</f>
        <v>#N/A</v>
      </c>
      <c r="AI23" s="14"/>
      <c r="AJ23" s="14"/>
      <c r="AK23" s="14"/>
      <c r="AL23" s="14"/>
      <c r="AM23" s="14"/>
      <c r="AN23" s="31"/>
    </row>
    <row r="24" spans="2:40" ht="120" thickBot="1" x14ac:dyDescent="0.2">
      <c r="B24" s="181"/>
      <c r="C24" s="125"/>
      <c r="D24" s="125"/>
      <c r="E24" s="125"/>
      <c r="F24" s="125"/>
      <c r="G24" s="125"/>
      <c r="H24" s="182"/>
      <c r="I24" s="183"/>
      <c r="J24" s="167" t="str" cm="1">
        <f t="array" ref="J24">_xldudf_CLIMATIQ_AUTOPILOT_SUGGEST_V2(5,B24,C24,D24,E24,F24,G24,H24,TRUE,FALSE)</f>
        <v>unknown variant ``, expected `general` or `manufacturing` at line 1 column 53</v>
      </c>
      <c r="K24" s="35"/>
      <c r="L24" s="35"/>
      <c r="M24" s="35"/>
      <c r="N24" s="35"/>
      <c r="O24" s="35"/>
      <c r="P24" s="35"/>
      <c r="Q24" s="35"/>
      <c r="R24" s="35"/>
      <c r="S24" s="35"/>
      <c r="T24" s="35"/>
      <c r="U24" s="35"/>
      <c r="V24" s="35"/>
      <c r="W24" s="35"/>
      <c r="X24" s="35"/>
      <c r="Y24" s="35" t="str">
        <f t="shared" si="0"/>
        <v>unknown variant ``, expected `general` or `manufacturing` at line 1 column 53</v>
      </c>
      <c r="Z24" s="35">
        <f t="shared" si="1"/>
        <v>0</v>
      </c>
      <c r="AA24" s="35">
        <f t="shared" si="2"/>
        <v>0</v>
      </c>
      <c r="AB24" s="35">
        <f t="shared" si="3"/>
        <v>0</v>
      </c>
      <c r="AC24" s="35">
        <f t="shared" si="4"/>
        <v>0</v>
      </c>
      <c r="AD24" s="58"/>
      <c r="AE24" s="73" t="e" cm="1">
        <f t="array" ref="AE24">(INDEX(J24:X24, MATCH(AD24,J24:V24, 0) + 2))</f>
        <v>#N/A</v>
      </c>
      <c r="AF24" s="56"/>
      <c r="AG24" s="70"/>
      <c r="AH24" s="28" t="e" cm="1">
        <f t="array" ref="AH24">_xldudf_CLIMATIQ_AUTOPILOT_ESTIMATESUGGEST(AE24,AG24,AF24,TRUE)</f>
        <v>#N/A</v>
      </c>
      <c r="AI24" s="57"/>
      <c r="AJ24" s="57"/>
      <c r="AK24" s="57"/>
      <c r="AL24" s="57"/>
      <c r="AM24" s="57"/>
      <c r="AN24" s="58"/>
    </row>
    <row r="25" spans="2:40" x14ac:dyDescent="0.15">
      <c r="B25" s="9"/>
    </row>
    <row r="26" spans="2:40" x14ac:dyDescent="0.15">
      <c r="B26" s="9"/>
    </row>
    <row r="27" spans="2:40" x14ac:dyDescent="0.15">
      <c r="B27" s="9"/>
    </row>
    <row r="28" spans="2:40" x14ac:dyDescent="0.15">
      <c r="B28" s="9"/>
    </row>
  </sheetData>
  <mergeCells count="7">
    <mergeCell ref="B6:AJ6"/>
    <mergeCell ref="AF8:AN8"/>
    <mergeCell ref="AF9:AG9"/>
    <mergeCell ref="J9:AE9"/>
    <mergeCell ref="AH9:AN9"/>
    <mergeCell ref="B8:AE8"/>
    <mergeCell ref="B9:I9"/>
  </mergeCells>
  <dataValidations count="1">
    <dataValidation type="list" allowBlank="1" showInputMessage="1" showErrorMessage="1" sqref="AD12:AD24" xr:uid="{FE899165-8C0B-394F-AAA2-A730CF1A3285}">
      <formula1>$Y12:$AD12</formula1>
    </dataValidation>
  </dataValidation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30FDF-F83D-B54E-8FF0-90E8D28AB2EB}">
  <sheetPr>
    <tabColor theme="5" tint="0.79998168889431442"/>
  </sheetPr>
  <dimension ref="B1:P115"/>
  <sheetViews>
    <sheetView showGridLines="0" zoomScale="110" zoomScaleNormal="110" workbookViewId="0">
      <selection activeCell="B14" sqref="B14:P14"/>
    </sheetView>
  </sheetViews>
  <sheetFormatPr baseColWidth="10" defaultColWidth="10.83203125" defaultRowHeight="16" x14ac:dyDescent="0.2"/>
  <cols>
    <col min="1" max="1" width="4" style="3" customWidth="1"/>
    <col min="2" max="2" width="23.5" style="4" customWidth="1"/>
    <col min="3" max="4" width="15.5" style="4" customWidth="1"/>
    <col min="5" max="5" width="11.5" style="4" customWidth="1"/>
    <col min="6" max="6" width="11.33203125" style="4" customWidth="1"/>
    <col min="7" max="7" width="9.33203125" style="3" customWidth="1"/>
    <col min="8" max="8" width="8" style="3" customWidth="1"/>
    <col min="9" max="9" width="8.5" style="3" customWidth="1"/>
    <col min="10" max="10" width="15.5" style="3" customWidth="1"/>
    <col min="11" max="16" width="11.33203125" style="3" customWidth="1"/>
    <col min="17" max="16384" width="10.83203125" style="3"/>
  </cols>
  <sheetData>
    <row r="1" spans="2:16" ht="29" customHeight="1" x14ac:dyDescent="0.2"/>
    <row r="2" spans="2:16" ht="35" x14ac:dyDescent="0.35">
      <c r="B2" s="51" t="s">
        <v>370</v>
      </c>
      <c r="C2" s="5"/>
    </row>
    <row r="3" spans="2:16" ht="13" customHeight="1" x14ac:dyDescent="0.3">
      <c r="B3" s="7"/>
      <c r="C3" s="5"/>
    </row>
    <row r="4" spans="2:16" ht="22" x14ac:dyDescent="0.3">
      <c r="B4" s="11" t="s">
        <v>371</v>
      </c>
      <c r="C4"/>
    </row>
    <row r="5" spans="2:16" ht="17" x14ac:dyDescent="0.25">
      <c r="B5" s="6"/>
      <c r="C5"/>
    </row>
    <row r="6" spans="2:16" ht="86" customHeight="1" x14ac:dyDescent="0.2">
      <c r="B6" s="238" t="s">
        <v>372</v>
      </c>
      <c r="C6" s="238"/>
      <c r="D6" s="238"/>
      <c r="E6" s="238"/>
      <c r="F6" s="238"/>
      <c r="G6" s="238"/>
      <c r="H6" s="238"/>
      <c r="I6" s="238"/>
      <c r="J6" s="238"/>
      <c r="K6" s="238"/>
      <c r="L6" s="238"/>
      <c r="M6" s="238"/>
    </row>
    <row r="7" spans="2:16" ht="12" customHeight="1" thickBot="1" x14ac:dyDescent="0.25"/>
    <row r="8" spans="2:16" ht="33" customHeight="1" x14ac:dyDescent="0.2">
      <c r="B8" s="239" t="s">
        <v>49</v>
      </c>
      <c r="C8" s="252"/>
      <c r="D8" s="252"/>
      <c r="E8" s="252"/>
      <c r="F8" s="252"/>
      <c r="G8" s="252"/>
      <c r="H8" s="252"/>
      <c r="I8" s="252"/>
      <c r="J8" s="256"/>
    </row>
    <row r="9" spans="2:16" ht="56" customHeight="1" x14ac:dyDescent="0.2">
      <c r="B9" s="117" t="s">
        <v>373</v>
      </c>
      <c r="C9" s="2" t="s">
        <v>316</v>
      </c>
      <c r="D9" s="2" t="s">
        <v>374</v>
      </c>
      <c r="E9" s="2" t="s">
        <v>375</v>
      </c>
      <c r="F9" s="2" t="s">
        <v>53</v>
      </c>
      <c r="G9" s="2" t="s">
        <v>52</v>
      </c>
      <c r="H9" s="2" t="s">
        <v>376</v>
      </c>
      <c r="I9" s="2" t="s">
        <v>377</v>
      </c>
      <c r="J9" s="118" t="s">
        <v>378</v>
      </c>
    </row>
    <row r="10" spans="2:16" ht="166" hidden="1" thickBot="1" x14ac:dyDescent="0.25">
      <c r="B10" s="102" t="s">
        <v>379</v>
      </c>
      <c r="C10" s="46" t="s">
        <v>380</v>
      </c>
      <c r="D10" s="46" t="s">
        <v>381</v>
      </c>
      <c r="E10" s="46" t="s">
        <v>382</v>
      </c>
      <c r="F10" s="46" t="s">
        <v>383</v>
      </c>
      <c r="G10" s="46" t="s">
        <v>384</v>
      </c>
      <c r="H10" s="46" t="s">
        <v>385</v>
      </c>
      <c r="I10" s="46" t="s">
        <v>386</v>
      </c>
      <c r="J10" s="48" t="s">
        <v>387</v>
      </c>
    </row>
    <row r="11" spans="2:16" ht="18" thickBot="1" x14ac:dyDescent="0.25">
      <c r="B11" s="113" t="s">
        <v>133</v>
      </c>
      <c r="C11" s="114">
        <v>100</v>
      </c>
      <c r="D11" s="114"/>
      <c r="E11" s="114"/>
      <c r="F11" s="114"/>
      <c r="G11" s="114"/>
      <c r="H11" s="115" t="s">
        <v>388</v>
      </c>
      <c r="I11" s="114"/>
      <c r="J11" s="116"/>
    </row>
    <row r="12" spans="2:16" x14ac:dyDescent="0.15">
      <c r="B12" s="9"/>
    </row>
    <row r="13" spans="2:16" ht="17" thickBot="1" x14ac:dyDescent="0.2">
      <c r="B13" s="9"/>
    </row>
    <row r="14" spans="2:16" ht="35" customHeight="1" thickBot="1" x14ac:dyDescent="0.25">
      <c r="B14" s="280" t="s">
        <v>50</v>
      </c>
      <c r="C14" s="281"/>
      <c r="D14" s="281"/>
      <c r="E14" s="281"/>
      <c r="F14" s="281"/>
      <c r="G14" s="281"/>
      <c r="H14" s="281"/>
      <c r="I14" s="281"/>
      <c r="J14" s="281"/>
      <c r="K14" s="281"/>
      <c r="L14" s="281"/>
      <c r="M14" s="281"/>
      <c r="N14" s="281"/>
      <c r="O14" s="281"/>
      <c r="P14" s="282"/>
    </row>
    <row r="15" spans="2:16" ht="52" thickBot="1" x14ac:dyDescent="0.25">
      <c r="B15" s="132" t="str" cm="1">
        <f t="array" ref="B15:P115">_xldudf_CLIMATIQ_SEARCH_EMISSIONFACTORS(B11,C11,D11,E11,F11,G11,H11,I11,J11)</f>
        <v>Activity ID</v>
      </c>
      <c r="C15" s="133" t="str">
        <v>Name</v>
      </c>
      <c r="D15" s="133" t="str">
        <v>ID</v>
      </c>
      <c r="E15" s="133" t="str">
        <v>Sector</v>
      </c>
      <c r="F15" s="133" t="str">
        <v>Category</v>
      </c>
      <c r="G15" s="133" t="str">
        <v>Region</v>
      </c>
      <c r="H15" s="133" t="str">
        <v>Source</v>
      </c>
      <c r="I15" s="133" t="str">
        <v>Year</v>
      </c>
      <c r="J15" s="133" t="str">
        <v>Unit</v>
      </c>
      <c r="K15" s="133" t="str">
        <v>Unit Type</v>
      </c>
      <c r="L15" s="133" t="str">
        <v>GWP100</v>
      </c>
      <c r="M15" s="133" t="str">
        <v>CO2</v>
      </c>
      <c r="N15" s="133" t="str">
        <v>CH4</v>
      </c>
      <c r="O15" s="133" t="str">
        <v>N2O</v>
      </c>
      <c r="P15" s="134" t="str">
        <v>GWP100 of Other GHGs</v>
      </c>
    </row>
    <row r="16" spans="2:16" ht="85" x14ac:dyDescent="0.2">
      <c r="B16" s="128" t="str">
        <v>freight_vehicle-vehicle_type_hgv-fuel_source_diesel-vehicle_weight_na-percentage_load_100</v>
      </c>
      <c r="C16" s="129" t="str">
        <v>Road freight diesel HGV 100% laden</v>
      </c>
      <c r="D16" s="129" t="str">
        <v>86df48ec-093c-494b-9490-2f81818ce1b5</v>
      </c>
      <c r="E16" s="129" t="str">
        <v>Transport</v>
      </c>
      <c r="F16" s="129" t="str">
        <v>Road Freight</v>
      </c>
      <c r="G16" s="130" t="str">
        <v>GB</v>
      </c>
      <c r="H16" s="130" t="str">
        <v>BEIS</v>
      </c>
      <c r="I16" s="130">
        <v>2022</v>
      </c>
      <c r="J16" s="130" t="str">
        <v>kg/tonne-km</v>
      </c>
      <c r="K16" s="130" t="str">
        <v>WeightOverDistance</v>
      </c>
      <c r="L16" s="130">
        <v>7.3840000000000003E-2</v>
      </c>
      <c r="M16" s="130">
        <v>7.2830000000000006E-2</v>
      </c>
      <c r="N16" s="130">
        <v>3.9999999999999998E-7</v>
      </c>
      <c r="O16" s="130">
        <v>3.36E-6</v>
      </c>
      <c r="P16" s="131">
        <v>0</v>
      </c>
    </row>
    <row r="17" spans="2:16" ht="85" x14ac:dyDescent="0.2">
      <c r="B17" s="122" t="str">
        <v>freight_vehicle-vehicle_type_hgv-fuel_source_diesel-vehicle_weight_na-percentage_load_100</v>
      </c>
      <c r="C17" s="119" t="str">
        <v>Road freight diesel HGV 100% laden</v>
      </c>
      <c r="D17" s="119" t="str">
        <v>3dd453a5-a14c-4ef6-a525-249babbece14</v>
      </c>
      <c r="E17" s="119" t="str">
        <v>Transport</v>
      </c>
      <c r="F17" s="119" t="str">
        <v>Road Freight</v>
      </c>
      <c r="G17" s="120" t="str">
        <v>GB</v>
      </c>
      <c r="H17" s="120" t="str">
        <v>BEIS</v>
      </c>
      <c r="I17" s="120">
        <v>2022</v>
      </c>
      <c r="J17" s="120" t="str">
        <v>kg/tonne-km</v>
      </c>
      <c r="K17" s="120" t="str">
        <v>WeightOverDistance</v>
      </c>
      <c r="L17" s="120">
        <v>1.787E-2</v>
      </c>
      <c r="M17" s="120">
        <v>0</v>
      </c>
      <c r="N17" s="120">
        <v>0</v>
      </c>
      <c r="O17" s="120">
        <v>0</v>
      </c>
      <c r="P17" s="123">
        <v>0</v>
      </c>
    </row>
    <row r="18" spans="2:16" ht="85" x14ac:dyDescent="0.2">
      <c r="B18" s="122" t="str">
        <v>freight_vehicle-vehicle_type_hgv-fuel_source_diesel-vehicle_weight_na-percentage_load_50</v>
      </c>
      <c r="C18" s="121" t="str">
        <v>Road freight diesel HGV 50% laden</v>
      </c>
      <c r="D18" s="119" t="str">
        <v>fb96d036-bef6-4266-8533-49da5d803773</v>
      </c>
      <c r="E18" s="119" t="str">
        <v>Transport</v>
      </c>
      <c r="F18" s="119" t="str">
        <v>Road Freight</v>
      </c>
      <c r="G18" s="120" t="str">
        <v>GB</v>
      </c>
      <c r="H18" s="120" t="str">
        <v>BEIS</v>
      </c>
      <c r="I18" s="120">
        <v>2022</v>
      </c>
      <c r="J18" s="120" t="str">
        <v>kg/tonne-km</v>
      </c>
      <c r="K18" s="120" t="str">
        <v>WeightOverDistance</v>
      </c>
      <c r="L18" s="120">
        <v>0.12139999999999999</v>
      </c>
      <c r="M18" s="120">
        <v>0.11940000000000001</v>
      </c>
      <c r="N18" s="120">
        <v>7.9999999999999996E-7</v>
      </c>
      <c r="O18" s="120">
        <v>6.7100000000000001E-6</v>
      </c>
      <c r="P18" s="123">
        <v>0</v>
      </c>
    </row>
    <row r="19" spans="2:16" ht="85" x14ac:dyDescent="0.2">
      <c r="B19" s="122" t="str">
        <v>freight_vehicle-vehicle_type_hgv-fuel_source_diesel-vehicle_weight_na-percentage_load_50</v>
      </c>
      <c r="C19" s="119" t="str">
        <v>Road freight diesel HGV 50% laden</v>
      </c>
      <c r="D19" s="119" t="str">
        <v>992555e3-74dc-4bc4-a0c6-935a132c8f50</v>
      </c>
      <c r="E19" s="119" t="str">
        <v>Transport</v>
      </c>
      <c r="F19" s="119" t="str">
        <v>Road Freight</v>
      </c>
      <c r="G19" s="120" t="str">
        <v>GB</v>
      </c>
      <c r="H19" s="120" t="str">
        <v>BEIS</v>
      </c>
      <c r="I19" s="120">
        <v>2022</v>
      </c>
      <c r="J19" s="120" t="str">
        <v>kg/tonne-km</v>
      </c>
      <c r="K19" s="120" t="str">
        <v>WeightOverDistance</v>
      </c>
      <c r="L19" s="120">
        <v>2.9360000000000001E-2</v>
      </c>
      <c r="M19" s="120">
        <v>0</v>
      </c>
      <c r="N19" s="120">
        <v>0</v>
      </c>
      <c r="O19" s="120">
        <v>0</v>
      </c>
      <c r="P19" s="123">
        <v>0</v>
      </c>
    </row>
    <row r="20" spans="2:16" ht="85" x14ac:dyDescent="0.2">
      <c r="B20" s="122" t="str">
        <v>freight_vehicle-vehicle_type_hgv-fuel_source_diesel-vehicle_weight_na-percentage_load_na</v>
      </c>
      <c r="C20" s="119" t="str">
        <v>Road freight diesel HGV average laden</v>
      </c>
      <c r="D20" s="119" t="str">
        <v>7cf21b2d-dd99-4c4a-acee-0b7de1030a02</v>
      </c>
      <c r="E20" s="119" t="str">
        <v>Transport</v>
      </c>
      <c r="F20" s="119" t="str">
        <v>Road Freight</v>
      </c>
      <c r="G20" s="120" t="str">
        <v>GB</v>
      </c>
      <c r="H20" s="120" t="str">
        <v>BEIS</v>
      </c>
      <c r="I20" s="120">
        <v>2022</v>
      </c>
      <c r="J20" s="120" t="str">
        <v>kg/tonne-km</v>
      </c>
      <c r="K20" s="120" t="str">
        <v>WeightOverDistance</v>
      </c>
      <c r="L20" s="120">
        <v>2.5989999999999999E-2</v>
      </c>
      <c r="M20" s="120">
        <v>0</v>
      </c>
      <c r="N20" s="120">
        <v>0</v>
      </c>
      <c r="O20" s="120">
        <v>0</v>
      </c>
      <c r="P20" s="123">
        <v>0</v>
      </c>
    </row>
    <row r="21" spans="2:16" ht="85" x14ac:dyDescent="0.2">
      <c r="B21" s="122" t="str">
        <v>freight_vehicle-vehicle_type_hgv-fuel_source_diesel-vehicle_weight_na-percentage_load_na</v>
      </c>
      <c r="C21" s="119" t="str">
        <v>Road freight diesel HGV average laden</v>
      </c>
      <c r="D21" s="119" t="str">
        <v>84c33938-ec9d-4f06-b3d1-129a3eb8ae20</v>
      </c>
      <c r="E21" s="119" t="str">
        <v>Transport</v>
      </c>
      <c r="F21" s="119" t="str">
        <v>Road Freight</v>
      </c>
      <c r="G21" s="120" t="str">
        <v>GB</v>
      </c>
      <c r="H21" s="120" t="str">
        <v>BEIS</v>
      </c>
      <c r="I21" s="120">
        <v>2022</v>
      </c>
      <c r="J21" s="120" t="str">
        <v>kg/tonne-km</v>
      </c>
      <c r="K21" s="120" t="str">
        <v>WeightOverDistance</v>
      </c>
      <c r="L21" s="120">
        <v>0.1061</v>
      </c>
      <c r="M21" s="120">
        <v>0.1045</v>
      </c>
      <c r="N21" s="120">
        <v>7.9999999999999996E-7</v>
      </c>
      <c r="O21" s="120">
        <v>5.5999999999999997E-6</v>
      </c>
      <c r="P21" s="123">
        <v>0</v>
      </c>
    </row>
    <row r="22" spans="2:16" ht="119" x14ac:dyDescent="0.2">
      <c r="B22" s="122" t="str">
        <v>freight_vehicle-vehicle_type_hgv_articulated-fuel_source_diesel-vehicle_weight_gt_3.5t_lt_33t-percentage_load_100</v>
      </c>
      <c r="C22" s="119" t="str">
        <v>Road freight diesel articulated HGV (&gt;3.5 - 33t) 100% laden</v>
      </c>
      <c r="D22" s="119" t="str">
        <v>27b076c6-9f61-46a2-a837-777d93367f8f</v>
      </c>
      <c r="E22" s="119" t="str">
        <v>Transport</v>
      </c>
      <c r="F22" s="119" t="str">
        <v>Road Freight</v>
      </c>
      <c r="G22" s="120" t="str">
        <v>GB</v>
      </c>
      <c r="H22" s="120" t="str">
        <v>BEIS</v>
      </c>
      <c r="I22" s="120">
        <v>2022</v>
      </c>
      <c r="J22" s="120" t="str">
        <v>kg/tonne-km</v>
      </c>
      <c r="K22" s="120" t="str">
        <v>WeightOverDistance</v>
      </c>
      <c r="L22" s="120">
        <v>1.7690000000000001E-2</v>
      </c>
      <c r="M22" s="120">
        <v>0</v>
      </c>
      <c r="N22" s="120">
        <v>0</v>
      </c>
      <c r="O22" s="120">
        <v>0</v>
      </c>
      <c r="P22" s="123">
        <v>0</v>
      </c>
    </row>
    <row r="23" spans="2:16" ht="119" x14ac:dyDescent="0.2">
      <c r="B23" s="122" t="str">
        <v>freight_vehicle-vehicle_type_hgv_articulated-fuel_source_diesel-vehicle_weight_gt_3.5t_lt_33t-percentage_load_100</v>
      </c>
      <c r="C23" s="119" t="str">
        <v>Road freight diesel articulated HGV (&gt;3.5 - 33t) 100% laden</v>
      </c>
      <c r="D23" s="119" t="str">
        <v>48333411-134a-4af0-a6d9-57c696e7b9d7</v>
      </c>
      <c r="E23" s="119" t="str">
        <v>Transport</v>
      </c>
      <c r="F23" s="119" t="str">
        <v>Road Freight</v>
      </c>
      <c r="G23" s="120" t="str">
        <v>GB</v>
      </c>
      <c r="H23" s="120" t="str">
        <v>BEIS</v>
      </c>
      <c r="I23" s="120">
        <v>2022</v>
      </c>
      <c r="J23" s="120" t="str">
        <v>kg/tonne-km</v>
      </c>
      <c r="K23" s="120" t="str">
        <v>WeightOverDistance</v>
      </c>
      <c r="L23" s="120">
        <v>7.4279999999999999E-2</v>
      </c>
      <c r="M23" s="120">
        <v>7.3200000000000001E-2</v>
      </c>
      <c r="N23" s="120">
        <v>3.9999999999999998E-7</v>
      </c>
      <c r="O23" s="120">
        <v>3.5899999999999999E-6</v>
      </c>
      <c r="P23" s="123">
        <v>0</v>
      </c>
    </row>
    <row r="24" spans="2:16" ht="119" x14ac:dyDescent="0.2">
      <c r="B24" s="122" t="str">
        <v>freight_vehicle-vehicle_type_hgv_articulated-fuel_source_diesel-vehicle_weight_gt_3.5t_lt_33t-percentage_load_50</v>
      </c>
      <c r="C24" s="119" t="str">
        <v>Road freight diesel articulated HGV (&gt;3.5 - 33t) 50% laden</v>
      </c>
      <c r="D24" s="119" t="str">
        <v>570a0ca0-244c-4163-b6c8-183e909cc6a4</v>
      </c>
      <c r="E24" s="119" t="str">
        <v>Transport</v>
      </c>
      <c r="F24" s="119" t="str">
        <v>Road Freight</v>
      </c>
      <c r="G24" s="120" t="str">
        <v>GB</v>
      </c>
      <c r="H24" s="120" t="str">
        <v>BEIS</v>
      </c>
      <c r="I24" s="120">
        <v>2022</v>
      </c>
      <c r="J24" s="120" t="str">
        <v>kg/tonne-km</v>
      </c>
      <c r="K24" s="120" t="str">
        <v>WeightOverDistance</v>
      </c>
      <c r="L24" s="120">
        <v>0.1242</v>
      </c>
      <c r="M24" s="120">
        <v>0.122</v>
      </c>
      <c r="N24" s="120">
        <v>7.9999999999999996E-7</v>
      </c>
      <c r="O24" s="120">
        <v>7.1799999999999999E-6</v>
      </c>
      <c r="P24" s="123">
        <v>0</v>
      </c>
    </row>
    <row r="25" spans="2:16" ht="119" x14ac:dyDescent="0.2">
      <c r="B25" s="122" t="str">
        <v>freight_vehicle-vehicle_type_hgv_articulated-fuel_source_diesel-vehicle_weight_gt_3.5t_lt_33t-percentage_load_50</v>
      </c>
      <c r="C25" s="119" t="str">
        <v>Road freight diesel articulated HGV (&gt;3.5 - 33t) 50% laden</v>
      </c>
      <c r="D25" s="119" t="str">
        <v>3fb6f3e3-8218-4e7a-b55f-07df69713ece</v>
      </c>
      <c r="E25" s="119" t="str">
        <v>Transport</v>
      </c>
      <c r="F25" s="119" t="str">
        <v>Road Freight</v>
      </c>
      <c r="G25" s="120" t="str">
        <v>GB</v>
      </c>
      <c r="H25" s="120" t="str">
        <v>BEIS</v>
      </c>
      <c r="I25" s="120">
        <v>2022</v>
      </c>
      <c r="J25" s="120" t="str">
        <v>kg/tonne-km</v>
      </c>
      <c r="K25" s="120" t="str">
        <v>WeightOverDistance</v>
      </c>
      <c r="L25" s="120">
        <v>2.9489999999999999E-2</v>
      </c>
      <c r="M25" s="120">
        <v>0</v>
      </c>
      <c r="N25" s="120">
        <v>0</v>
      </c>
      <c r="O25" s="120">
        <v>0</v>
      </c>
      <c r="P25" s="123">
        <v>0</v>
      </c>
    </row>
    <row r="26" spans="2:16" ht="119" x14ac:dyDescent="0.2">
      <c r="B26" s="122" t="str">
        <v>freight_vehicle-vehicle_type_hgv_articulated-fuel_source_diesel-vehicle_weight_gt_3.5t_lt_33t-percentage_load_na</v>
      </c>
      <c r="C26" s="119" t="str">
        <v>Road freight diesel articulated HGV (&gt;3.5 - 33t) average laden</v>
      </c>
      <c r="D26" s="119" t="str">
        <v>2afe4570-1763-4e69-aa1c-67935533eee6</v>
      </c>
      <c r="E26" s="119" t="str">
        <v>Transport</v>
      </c>
      <c r="F26" s="119" t="str">
        <v>Road Freight</v>
      </c>
      <c r="G26" s="120" t="str">
        <v>GB</v>
      </c>
      <c r="H26" s="120" t="str">
        <v>BEIS</v>
      </c>
      <c r="I26" s="120">
        <v>2022</v>
      </c>
      <c r="J26" s="120" t="str">
        <v>kg/tonne-km</v>
      </c>
      <c r="K26" s="120" t="str">
        <v>WeightOverDistance</v>
      </c>
      <c r="L26" s="120">
        <v>0.1401</v>
      </c>
      <c r="M26" s="120">
        <v>0.13789999999999999</v>
      </c>
      <c r="N26" s="120">
        <v>7.9999999999999996E-7</v>
      </c>
      <c r="O26" s="120">
        <v>7.4800000000000004E-6</v>
      </c>
      <c r="P26" s="123">
        <v>0</v>
      </c>
    </row>
    <row r="27" spans="2:16" ht="119" x14ac:dyDescent="0.2">
      <c r="B27" s="122" t="str">
        <v>freight_vehicle-vehicle_type_hgv_articulated-fuel_source_diesel-vehicle_weight_gt_3.5t_lt_33t-percentage_load_na</v>
      </c>
      <c r="C27" s="119" t="str">
        <v>Road freight diesel articulated HGV (&gt;3.5 - 33t) average laden</v>
      </c>
      <c r="D27" s="119" t="str">
        <v>f3024ee3-f5e1-425e-bef7-9c5d3290aec0</v>
      </c>
      <c r="E27" s="119" t="str">
        <v>Transport</v>
      </c>
      <c r="F27" s="119" t="str">
        <v>Road Freight</v>
      </c>
      <c r="G27" s="120" t="str">
        <v>GB</v>
      </c>
      <c r="H27" s="120" t="str">
        <v>BEIS</v>
      </c>
      <c r="I27" s="120">
        <v>2022</v>
      </c>
      <c r="J27" s="120" t="str">
        <v>kg/tonne-km</v>
      </c>
      <c r="K27" s="120" t="str">
        <v>WeightOverDistance</v>
      </c>
      <c r="L27" s="120">
        <v>3.0470000000000001E-2</v>
      </c>
      <c r="M27" s="120">
        <v>0</v>
      </c>
      <c r="N27" s="120">
        <v>0</v>
      </c>
      <c r="O27" s="120">
        <v>0</v>
      </c>
      <c r="P27" s="123">
        <v>0</v>
      </c>
    </row>
    <row r="28" spans="2:16" ht="102" x14ac:dyDescent="0.2">
      <c r="B28" s="122" t="str">
        <v>freight_vehicle-vehicle_type_hgv_articulated-fuel_source_diesel-vehicle_weight_gt_33t-percentage_load_100</v>
      </c>
      <c r="C28" s="119" t="str">
        <v>Road freight diesel articulated HGV (&gt;33t) 100% laden</v>
      </c>
      <c r="D28" s="119" t="str">
        <v>876db8b6-c6ec-4f72-95c7-298fa268b659</v>
      </c>
      <c r="E28" s="119" t="str">
        <v>Transport</v>
      </c>
      <c r="F28" s="119" t="str">
        <v>Road Freight</v>
      </c>
      <c r="G28" s="120" t="str">
        <v>GB</v>
      </c>
      <c r="H28" s="120" t="str">
        <v>BEIS</v>
      </c>
      <c r="I28" s="120">
        <v>2022</v>
      </c>
      <c r="J28" s="120" t="str">
        <v>kg/tonne-km</v>
      </c>
      <c r="K28" s="120" t="str">
        <v>WeightOverDistance</v>
      </c>
      <c r="L28" s="120">
        <v>5.9889999999999999E-2</v>
      </c>
      <c r="M28" s="120">
        <v>5.8990000000000001E-2</v>
      </c>
      <c r="N28" s="120">
        <v>3.9999999999999998E-7</v>
      </c>
      <c r="O28" s="120">
        <v>2.9900000000000002E-6</v>
      </c>
      <c r="P28" s="123">
        <v>0</v>
      </c>
    </row>
    <row r="29" spans="2:16" ht="102" x14ac:dyDescent="0.2">
      <c r="B29" s="122" t="str">
        <v>freight_vehicle-vehicle_type_hgv_articulated-fuel_source_diesel-vehicle_weight_gt_33t-percentage_load_100</v>
      </c>
      <c r="C29" s="119" t="str">
        <v>Road freight diesel articulated HGV (&gt;33t) 100% laden</v>
      </c>
      <c r="D29" s="119" t="str">
        <v>0873c41e-1774-4511-a933-f8c0513a6943</v>
      </c>
      <c r="E29" s="119" t="str">
        <v>Transport</v>
      </c>
      <c r="F29" s="119" t="str">
        <v>Road Freight</v>
      </c>
      <c r="G29" s="120" t="str">
        <v>GB</v>
      </c>
      <c r="H29" s="120" t="str">
        <v>BEIS</v>
      </c>
      <c r="I29" s="120">
        <v>2022</v>
      </c>
      <c r="J29" s="120" t="str">
        <v>kg/tonne-km</v>
      </c>
      <c r="K29" s="120" t="str">
        <v>WeightOverDistance</v>
      </c>
      <c r="L29" s="120">
        <v>1.43E-2</v>
      </c>
      <c r="M29" s="120">
        <v>0</v>
      </c>
      <c r="N29" s="120">
        <v>0</v>
      </c>
      <c r="O29" s="120">
        <v>0</v>
      </c>
      <c r="P29" s="123">
        <v>0</v>
      </c>
    </row>
    <row r="30" spans="2:16" ht="102" x14ac:dyDescent="0.2">
      <c r="B30" s="122" t="str">
        <v>freight_vehicle-vehicle_type_hgv_articulated-fuel_source_diesel-vehicle_weight_gt_33t-percentage_load_50</v>
      </c>
      <c r="C30" s="119" t="str">
        <v>Road freight diesel articulated HGV (&gt;33t) 50% laden</v>
      </c>
      <c r="D30" s="119" t="str">
        <v>173f6bcd-f099-4d7a-8e95-5cd50c84aabf</v>
      </c>
      <c r="E30" s="119" t="str">
        <v>Transport</v>
      </c>
      <c r="F30" s="119" t="str">
        <v>Road Freight</v>
      </c>
      <c r="G30" s="120" t="str">
        <v>GB</v>
      </c>
      <c r="H30" s="120" t="str">
        <v>BEIS</v>
      </c>
      <c r="I30" s="120">
        <v>2022</v>
      </c>
      <c r="J30" s="120" t="str">
        <v>kg/tonne-km</v>
      </c>
      <c r="K30" s="120" t="str">
        <v>WeightOverDistance</v>
      </c>
      <c r="L30" s="120">
        <v>9.6170000000000005E-2</v>
      </c>
      <c r="M30" s="120">
        <v>9.4380000000000006E-2</v>
      </c>
      <c r="N30" s="120">
        <v>3.9999999999999998E-7</v>
      </c>
      <c r="O30" s="120">
        <v>5.9699999999999996E-6</v>
      </c>
      <c r="P30" s="123">
        <v>0</v>
      </c>
    </row>
    <row r="31" spans="2:16" ht="102" x14ac:dyDescent="0.2">
      <c r="B31" s="122" t="str">
        <v>freight_vehicle-vehicle_type_hgv_articulated-fuel_source_diesel-vehicle_weight_gt_33t-percentage_load_50</v>
      </c>
      <c r="C31" s="119" t="str">
        <v>Road freight diesel articulated HGV (&gt;33t) 50% laden</v>
      </c>
      <c r="D31" s="119" t="str">
        <v>4c19a1a6-fe8f-4ed5-ac1f-d8a2eaebdbf0</v>
      </c>
      <c r="E31" s="119" t="str">
        <v>Transport</v>
      </c>
      <c r="F31" s="119" t="str">
        <v>Road Freight</v>
      </c>
      <c r="G31" s="120" t="str">
        <v>GB</v>
      </c>
      <c r="H31" s="120" t="str">
        <v>BEIS</v>
      </c>
      <c r="I31" s="120">
        <v>2022</v>
      </c>
      <c r="J31" s="120" t="str">
        <v>kg/tonne-km</v>
      </c>
      <c r="K31" s="120" t="str">
        <v>WeightOverDistance</v>
      </c>
      <c r="L31" s="120">
        <v>2.2880000000000001E-2</v>
      </c>
      <c r="M31" s="120">
        <v>0</v>
      </c>
      <c r="N31" s="120">
        <v>0</v>
      </c>
      <c r="O31" s="120">
        <v>0</v>
      </c>
      <c r="P31" s="123">
        <v>0</v>
      </c>
    </row>
    <row r="32" spans="2:16" ht="102" x14ac:dyDescent="0.2">
      <c r="B32" s="122" t="str">
        <v>freight_vehicle-vehicle_type_hgv_articulated-fuel_source_diesel-vehicle_weight_gt_33t-percentage_load_na</v>
      </c>
      <c r="C32" s="119" t="str">
        <v>Road freight diesel articulated HGV (&gt;33t) average laden</v>
      </c>
      <c r="D32" s="119" t="str">
        <v>28ffe2a9-dfcd-44fe-a4d1-b4ba61899e9b</v>
      </c>
      <c r="E32" s="119" t="str">
        <v>Transport</v>
      </c>
      <c r="F32" s="119" t="str">
        <v>Road Freight</v>
      </c>
      <c r="G32" s="120" t="str">
        <v>GB</v>
      </c>
      <c r="H32" s="120" t="str">
        <v>BEIS</v>
      </c>
      <c r="I32" s="120">
        <v>2022</v>
      </c>
      <c r="J32" s="120" t="str">
        <v>kg/tonne-km</v>
      </c>
      <c r="K32" s="120" t="str">
        <v>WeightOverDistance</v>
      </c>
      <c r="L32" s="120">
        <v>8.0320000000000003E-2</v>
      </c>
      <c r="M32" s="120">
        <v>7.8899999999999998E-2</v>
      </c>
      <c r="N32" s="120">
        <v>3.9999999999999998E-7</v>
      </c>
      <c r="O32" s="120">
        <v>4.7299999999999996E-6</v>
      </c>
      <c r="P32" s="123">
        <v>0</v>
      </c>
    </row>
    <row r="33" spans="2:16" ht="102" x14ac:dyDescent="0.2">
      <c r="B33" s="122" t="str">
        <v>freight_vehicle-vehicle_type_hgv_articulated-fuel_source_diesel-vehicle_weight_gt_33t-percentage_load_na</v>
      </c>
      <c r="C33" s="119" t="str">
        <v>Road freight diesel articulated HGV (&gt;33t) average laden</v>
      </c>
      <c r="D33" s="119" t="str">
        <v>2c1b4d38-7d43-47f0-9040-70e25dc18056</v>
      </c>
      <c r="E33" s="119" t="str">
        <v>Transport</v>
      </c>
      <c r="F33" s="119" t="str">
        <v>Road Freight</v>
      </c>
      <c r="G33" s="120" t="str">
        <v>GB</v>
      </c>
      <c r="H33" s="120" t="str">
        <v>BEIS</v>
      </c>
      <c r="I33" s="120">
        <v>2022</v>
      </c>
      <c r="J33" s="120" t="str">
        <v>kg/tonne-km</v>
      </c>
      <c r="K33" s="120" t="str">
        <v>WeightOverDistance</v>
      </c>
      <c r="L33" s="120">
        <v>1.934E-2</v>
      </c>
      <c r="M33" s="120">
        <v>0</v>
      </c>
      <c r="N33" s="120">
        <v>0</v>
      </c>
      <c r="O33" s="120">
        <v>0</v>
      </c>
      <c r="P33" s="123">
        <v>0</v>
      </c>
    </row>
    <row r="34" spans="2:16" ht="102" x14ac:dyDescent="0.2">
      <c r="B34" s="122" t="str">
        <v>freight_vehicle-vehicle_type_hgv_articulated-fuel_source_diesel-vehicle_weight_na-percentage_load_100</v>
      </c>
      <c r="C34" s="119" t="str">
        <v>Road freight diesel articulated HGV 100% laden</v>
      </c>
      <c r="D34" s="119" t="str">
        <v>f55f3b57-1d70-4bc3-b952-10630a8fe89d</v>
      </c>
      <c r="E34" s="119" t="str">
        <v>Transport</v>
      </c>
      <c r="F34" s="119" t="str">
        <v>Road Freight</v>
      </c>
      <c r="G34" s="120" t="str">
        <v>GB</v>
      </c>
      <c r="H34" s="120" t="str">
        <v>BEIS</v>
      </c>
      <c r="I34" s="120">
        <v>2022</v>
      </c>
      <c r="J34" s="120" t="str">
        <v>kg/tonne-km</v>
      </c>
      <c r="K34" s="120" t="str">
        <v>WeightOverDistance</v>
      </c>
      <c r="L34" s="120">
        <v>6.0170000000000001E-2</v>
      </c>
      <c r="M34" s="120">
        <v>5.9270000000000003E-2</v>
      </c>
      <c r="N34" s="120">
        <v>3.9999999999999998E-7</v>
      </c>
      <c r="O34" s="120">
        <v>2.9900000000000002E-6</v>
      </c>
      <c r="P34" s="123">
        <v>0</v>
      </c>
    </row>
    <row r="35" spans="2:16" ht="102" x14ac:dyDescent="0.2">
      <c r="B35" s="122" t="str">
        <v>freight_vehicle-vehicle_type_hgv_articulated-fuel_source_diesel-vehicle_weight_na-percentage_load_100</v>
      </c>
      <c r="C35" s="119" t="str">
        <v>Road freight diesel articulated HGV 100% laden</v>
      </c>
      <c r="D35" s="119" t="str">
        <v>298dab1a-9921-40ac-9bda-7bbceb13d73c</v>
      </c>
      <c r="E35" s="119" t="str">
        <v>Transport</v>
      </c>
      <c r="F35" s="119" t="str">
        <v>Road Freight</v>
      </c>
      <c r="G35" s="120" t="str">
        <v>GB</v>
      </c>
      <c r="H35" s="120" t="str">
        <v>BEIS</v>
      </c>
      <c r="I35" s="120">
        <v>2022</v>
      </c>
      <c r="J35" s="120" t="str">
        <v>kg/tonne-km</v>
      </c>
      <c r="K35" s="120" t="str">
        <v>WeightOverDistance</v>
      </c>
      <c r="L35" s="120">
        <v>1.4370000000000001E-2</v>
      </c>
      <c r="M35" s="120">
        <v>0</v>
      </c>
      <c r="N35" s="120">
        <v>0</v>
      </c>
      <c r="O35" s="120">
        <v>0</v>
      </c>
      <c r="P35" s="123">
        <v>0</v>
      </c>
    </row>
    <row r="36" spans="2:16" ht="102" x14ac:dyDescent="0.2">
      <c r="B36" s="122" t="str">
        <v>freight_vehicle-vehicle_type_hgv_articulated-fuel_source_diesel-vehicle_weight_na-percentage_load_50</v>
      </c>
      <c r="C36" s="119" t="str">
        <v>Road freight diesel articulated HGV 50% laden</v>
      </c>
      <c r="D36" s="119" t="str">
        <v>65fd90e3-c80f-4ff7-ab80-baad8d95f011</v>
      </c>
      <c r="E36" s="119" t="str">
        <v>Transport</v>
      </c>
      <c r="F36" s="119" t="str">
        <v>Road Freight</v>
      </c>
      <c r="G36" s="120" t="str">
        <v>GB</v>
      </c>
      <c r="H36" s="120" t="str">
        <v>BEIS</v>
      </c>
      <c r="I36" s="120">
        <v>2022</v>
      </c>
      <c r="J36" s="120" t="str">
        <v>kg/tonne-km</v>
      </c>
      <c r="K36" s="120" t="str">
        <v>WeightOverDistance</v>
      </c>
      <c r="L36" s="120">
        <v>2.3029999999999998E-2</v>
      </c>
      <c r="M36" s="120">
        <v>0</v>
      </c>
      <c r="N36" s="120">
        <v>0</v>
      </c>
      <c r="O36" s="120">
        <v>0</v>
      </c>
      <c r="P36" s="123">
        <v>0</v>
      </c>
    </row>
    <row r="37" spans="2:16" ht="102" x14ac:dyDescent="0.2">
      <c r="B37" s="122" t="str">
        <v>freight_vehicle-vehicle_type_hgv_articulated-fuel_source_diesel-vehicle_weight_na-percentage_load_50</v>
      </c>
      <c r="C37" s="119" t="str">
        <v>Road freight diesel articulated HGV 50% laden</v>
      </c>
      <c r="D37" s="119" t="str">
        <v>ea86fa5c-593f-432a-a21a-010a848bd3db</v>
      </c>
      <c r="E37" s="119" t="str">
        <v>Transport</v>
      </c>
      <c r="F37" s="119" t="str">
        <v>Road Freight</v>
      </c>
      <c r="G37" s="120" t="str">
        <v>GB</v>
      </c>
      <c r="H37" s="120" t="str">
        <v>BEIS</v>
      </c>
      <c r="I37" s="120">
        <v>2022</v>
      </c>
      <c r="J37" s="120" t="str">
        <v>kg/tonne-km</v>
      </c>
      <c r="K37" s="120" t="str">
        <v>WeightOverDistance</v>
      </c>
      <c r="L37" s="120">
        <v>9.6740000000000007E-2</v>
      </c>
      <c r="M37" s="120">
        <v>9.4939999999999997E-2</v>
      </c>
      <c r="N37" s="120">
        <v>3.9999999999999998E-7</v>
      </c>
      <c r="O37" s="120">
        <v>6.0100000000000001E-6</v>
      </c>
      <c r="P37" s="123">
        <v>0</v>
      </c>
    </row>
    <row r="38" spans="2:16" ht="102" x14ac:dyDescent="0.2">
      <c r="B38" s="122" t="str">
        <v>freight_vehicle-vehicle_type_hgv_articulated-fuel_source_diesel-vehicle_weight_na-percentage_load_na</v>
      </c>
      <c r="C38" s="119" t="str">
        <v>Road freight diesel articulated HGV average laden</v>
      </c>
      <c r="D38" s="119" t="str">
        <v>1fd3e02e-d5bc-4960-9a76-5d38ecfd1a79</v>
      </c>
      <c r="E38" s="119" t="str">
        <v>Transport</v>
      </c>
      <c r="F38" s="119" t="str">
        <v>Road Freight</v>
      </c>
      <c r="G38" s="120" t="str">
        <v>GB</v>
      </c>
      <c r="H38" s="120" t="str">
        <v>BEIS</v>
      </c>
      <c r="I38" s="120">
        <v>2022</v>
      </c>
      <c r="J38" s="120" t="str">
        <v>kg/tonne-km</v>
      </c>
      <c r="K38" s="120" t="str">
        <v>WeightOverDistance</v>
      </c>
      <c r="L38" s="120">
        <v>8.1530000000000005E-2</v>
      </c>
      <c r="M38" s="120">
        <v>8.0089999999999995E-2</v>
      </c>
      <c r="N38" s="120">
        <v>3.9999999999999998E-7</v>
      </c>
      <c r="O38" s="120">
        <v>4.7999999999999998E-6</v>
      </c>
      <c r="P38" s="123">
        <v>0</v>
      </c>
    </row>
    <row r="39" spans="2:16" ht="102" x14ac:dyDescent="0.2">
      <c r="B39" s="122" t="str">
        <v>freight_vehicle-vehicle_type_hgv_articulated-fuel_source_diesel-vehicle_weight_na-percentage_load_na</v>
      </c>
      <c r="C39" s="119" t="str">
        <v>Road freight diesel articulated HGV average laden</v>
      </c>
      <c r="D39" s="119" t="str">
        <v>0cefcbf2-64a9-4bad-a68b-61baa33e16e6</v>
      </c>
      <c r="E39" s="119" t="str">
        <v>Transport</v>
      </c>
      <c r="F39" s="119" t="str">
        <v>Road Freight</v>
      </c>
      <c r="G39" s="120" t="str">
        <v>GB</v>
      </c>
      <c r="H39" s="120" t="str">
        <v>BEIS</v>
      </c>
      <c r="I39" s="120">
        <v>2022</v>
      </c>
      <c r="J39" s="120" t="str">
        <v>kg/tonne-km</v>
      </c>
      <c r="K39" s="120" t="str">
        <v>WeightOverDistance</v>
      </c>
      <c r="L39" s="120">
        <v>1.959E-2</v>
      </c>
      <c r="M39" s="120">
        <v>0</v>
      </c>
      <c r="N39" s="120">
        <v>0</v>
      </c>
      <c r="O39" s="120">
        <v>0</v>
      </c>
      <c r="P39" s="123">
        <v>0</v>
      </c>
    </row>
    <row r="40" spans="2:16" ht="119" x14ac:dyDescent="0.2">
      <c r="B40" s="122" t="str">
        <v>freight_vehicle-vehicle_type_hgv_articulated_refrig-fuel_source_diesel-vehicle_weight_gt_3.5t_lt_33t-percentage_load_100</v>
      </c>
      <c r="C40" s="119" t="str">
        <v>Road freight diesel refrigerated articulated HGV (&gt;3.5t - 33t) 100% laden</v>
      </c>
      <c r="D40" s="119" t="str">
        <v>3affb5f2-49f7-474d-9894-57c65cd8d6d2</v>
      </c>
      <c r="E40" s="119" t="str">
        <v>Transport</v>
      </c>
      <c r="F40" s="119" t="str">
        <v>Road Freight</v>
      </c>
      <c r="G40" s="120" t="str">
        <v>GB</v>
      </c>
      <c r="H40" s="120" t="str">
        <v>BEIS</v>
      </c>
      <c r="I40" s="120">
        <v>2022</v>
      </c>
      <c r="J40" s="120" t="str">
        <v>kg/tonne-km</v>
      </c>
      <c r="K40" s="120" t="str">
        <v>WeightOverDistance</v>
      </c>
      <c r="L40" s="120">
        <v>8.5940000000000003E-2</v>
      </c>
      <c r="M40" s="120">
        <v>8.4860000000000005E-2</v>
      </c>
      <c r="N40" s="120">
        <v>3.9999999999999998E-7</v>
      </c>
      <c r="O40" s="120">
        <v>3.5899999999999999E-6</v>
      </c>
      <c r="P40" s="123">
        <v>0</v>
      </c>
    </row>
    <row r="41" spans="2:16" ht="119" x14ac:dyDescent="0.2">
      <c r="B41" s="122" t="str">
        <v>freight_vehicle-vehicle_type_hgv_articulated_refrig-fuel_source_diesel-vehicle_weight_gt_3.5t_lt_33t-percentage_load_100</v>
      </c>
      <c r="C41" s="119" t="str">
        <v>Road freight diesel refrigerated articulated HGV (&gt;3.5t - 33t) 100% laden</v>
      </c>
      <c r="D41" s="119" t="str">
        <v>176090d2-a5d3-4d19-9be7-e5cef5215d3d</v>
      </c>
      <c r="E41" s="119" t="str">
        <v>Transport</v>
      </c>
      <c r="F41" s="119" t="str">
        <v>Road Freight</v>
      </c>
      <c r="G41" s="120" t="str">
        <v>GB</v>
      </c>
      <c r="H41" s="120" t="str">
        <v>BEIS</v>
      </c>
      <c r="I41" s="120">
        <v>2022</v>
      </c>
      <c r="J41" s="120" t="str">
        <v>kg/tonne-km</v>
      </c>
      <c r="K41" s="120" t="str">
        <v>WeightOverDistance</v>
      </c>
      <c r="L41" s="120">
        <v>2.051E-2</v>
      </c>
      <c r="M41" s="120">
        <v>0</v>
      </c>
      <c r="N41" s="120">
        <v>0</v>
      </c>
      <c r="O41" s="120">
        <v>0</v>
      </c>
      <c r="P41" s="123">
        <v>0</v>
      </c>
    </row>
    <row r="42" spans="2:16" ht="119" x14ac:dyDescent="0.2">
      <c r="B42" s="122" t="str">
        <v>freight_vehicle-vehicle_type_hgv_articulated_refrig-fuel_source_diesel-vehicle_weight_gt_3.5t_lt_33t-percentage_load_50</v>
      </c>
      <c r="C42" s="119" t="str">
        <v>Road freight diesel refrigerated articulated HGV (&gt;3.5t - 33t) 50% laden</v>
      </c>
      <c r="D42" s="119" t="str">
        <v>41cd28fb-5b3e-4b53-ad05-7c46d2a90989</v>
      </c>
      <c r="E42" s="119" t="str">
        <v>Transport</v>
      </c>
      <c r="F42" s="119" t="str">
        <v>Road Freight</v>
      </c>
      <c r="G42" s="120" t="str">
        <v>GB</v>
      </c>
      <c r="H42" s="120" t="str">
        <v>BEIS</v>
      </c>
      <c r="I42" s="120">
        <v>2022</v>
      </c>
      <c r="J42" s="120" t="str">
        <v>kg/tonne-km</v>
      </c>
      <c r="K42" s="120" t="str">
        <v>WeightOverDistance</v>
      </c>
      <c r="L42" s="120">
        <v>0.14360000000000001</v>
      </c>
      <c r="M42" s="120">
        <v>0.1414</v>
      </c>
      <c r="N42" s="120">
        <v>7.9999999999999996E-7</v>
      </c>
      <c r="O42" s="120">
        <v>7.1799999999999999E-6</v>
      </c>
      <c r="P42" s="123">
        <v>0</v>
      </c>
    </row>
    <row r="43" spans="2:16" ht="119" x14ac:dyDescent="0.2">
      <c r="B43" s="122" t="str">
        <v>freight_vehicle-vehicle_type_hgv_articulated_refrig-fuel_source_diesel-vehicle_weight_gt_3.5t_lt_33t-percentage_load_50</v>
      </c>
      <c r="C43" s="119" t="str">
        <v>Road freight diesel refrigerated articulated HGV (&gt;3.5t - 33t) 50% laden</v>
      </c>
      <c r="D43" s="119" t="str">
        <v>6e44fdb2-79fb-46c9-af20-7cc6bd7cc435</v>
      </c>
      <c r="E43" s="119" t="str">
        <v>Transport</v>
      </c>
      <c r="F43" s="119" t="str">
        <v>Road Freight</v>
      </c>
      <c r="G43" s="120" t="str">
        <v>GB</v>
      </c>
      <c r="H43" s="120" t="str">
        <v>BEIS</v>
      </c>
      <c r="I43" s="120">
        <v>2022</v>
      </c>
      <c r="J43" s="120" t="str">
        <v>kg/tonne-km</v>
      </c>
      <c r="K43" s="120" t="str">
        <v>WeightOverDistance</v>
      </c>
      <c r="L43" s="120">
        <v>3.4189999999999998E-2</v>
      </c>
      <c r="M43" s="120">
        <v>0</v>
      </c>
      <c r="N43" s="120">
        <v>0</v>
      </c>
      <c r="O43" s="120">
        <v>0</v>
      </c>
      <c r="P43" s="123">
        <v>0</v>
      </c>
    </row>
    <row r="44" spans="2:16" ht="119" x14ac:dyDescent="0.2">
      <c r="B44" s="122" t="str">
        <v>freight_vehicle-vehicle_type_hgv_articulated_refrig-fuel_source_diesel-vehicle_weight_gt_3.5t_lt_33t-percentage_load_na</v>
      </c>
      <c r="C44" s="119" t="str">
        <v>Road freight diesel refrigerated articulated HGV (&gt;3.5t - 33t) average laden</v>
      </c>
      <c r="D44" s="119" t="str">
        <v>b50012fb-eb22-4b12-b8e1-8e7f3dcbf734</v>
      </c>
      <c r="E44" s="119" t="str">
        <v>Transport</v>
      </c>
      <c r="F44" s="119" t="str">
        <v>Road Freight</v>
      </c>
      <c r="G44" s="120" t="str">
        <v>GB</v>
      </c>
      <c r="H44" s="120" t="str">
        <v>BEIS</v>
      </c>
      <c r="I44" s="120">
        <v>2022</v>
      </c>
      <c r="J44" s="120" t="str">
        <v>kg/tonne-km</v>
      </c>
      <c r="K44" s="120" t="str">
        <v>WeightOverDistance</v>
      </c>
      <c r="L44" s="120">
        <v>0.16209999999999999</v>
      </c>
      <c r="M44" s="120">
        <v>0.15989999999999999</v>
      </c>
      <c r="N44" s="120">
        <v>7.9999999999999996E-7</v>
      </c>
      <c r="O44" s="120">
        <v>7.4800000000000004E-6</v>
      </c>
      <c r="P44" s="123">
        <v>0</v>
      </c>
    </row>
    <row r="45" spans="2:16" ht="119" x14ac:dyDescent="0.2">
      <c r="B45" s="122" t="str">
        <v>freight_vehicle-vehicle_type_hgv_articulated_refrig-fuel_source_diesel-vehicle_weight_gt_3.5t_lt_33t-percentage_load_na</v>
      </c>
      <c r="C45" s="119" t="str">
        <v>Road freight diesel refrigerated articulated HGV (&gt;3.5t - 33t) average laden</v>
      </c>
      <c r="D45" s="119" t="str">
        <v>763e790c-ee2f-4ea5-b5c0-3fb0b5f4f929</v>
      </c>
      <c r="E45" s="119" t="str">
        <v>Transport</v>
      </c>
      <c r="F45" s="119" t="str">
        <v>Road Freight</v>
      </c>
      <c r="G45" s="120" t="str">
        <v>GB</v>
      </c>
      <c r="H45" s="120" t="str">
        <v>BEIS</v>
      </c>
      <c r="I45" s="120">
        <v>2022</v>
      </c>
      <c r="J45" s="120" t="str">
        <v>kg/tonne-km</v>
      </c>
      <c r="K45" s="120" t="str">
        <v>WeightOverDistance</v>
      </c>
      <c r="L45" s="120">
        <v>3.533E-2</v>
      </c>
      <c r="M45" s="120">
        <v>0</v>
      </c>
      <c r="N45" s="120">
        <v>0</v>
      </c>
      <c r="O45" s="120">
        <v>0</v>
      </c>
      <c r="P45" s="123">
        <v>0</v>
      </c>
    </row>
    <row r="46" spans="2:16" ht="102" x14ac:dyDescent="0.2">
      <c r="B46" s="122" t="str">
        <v>freight_vehicle-vehicle_type_hgv_articulated_refrig-fuel_source_diesel-vehicle_weight_gt_33t-percentage_load_100</v>
      </c>
      <c r="C46" s="119" t="str">
        <v>Road freight diesel refrigerated articulated HGV (&gt;33t) 100% laden</v>
      </c>
      <c r="D46" s="119" t="str">
        <v>459d4411-5ddd-43d9-b2af-3d6b8ecdb3d8</v>
      </c>
      <c r="E46" s="119" t="str">
        <v>Transport</v>
      </c>
      <c r="F46" s="119" t="str">
        <v>Road Freight</v>
      </c>
      <c r="G46" s="120" t="str">
        <v>GB</v>
      </c>
      <c r="H46" s="120" t="str">
        <v>BEIS</v>
      </c>
      <c r="I46" s="120">
        <v>2022</v>
      </c>
      <c r="J46" s="120" t="str">
        <v>kg/tonne-km</v>
      </c>
      <c r="K46" s="120" t="str">
        <v>WeightOverDistance</v>
      </c>
      <c r="L46" s="120">
        <v>1.6580000000000001E-2</v>
      </c>
      <c r="M46" s="120">
        <v>0</v>
      </c>
      <c r="N46" s="120">
        <v>0</v>
      </c>
      <c r="O46" s="120">
        <v>0</v>
      </c>
      <c r="P46" s="123">
        <v>0</v>
      </c>
    </row>
    <row r="47" spans="2:16" ht="102" x14ac:dyDescent="0.2">
      <c r="B47" s="122" t="str">
        <v>freight_vehicle-vehicle_type_hgv_articulated_refrig-fuel_source_diesel-vehicle_weight_gt_33t-percentage_load_100</v>
      </c>
      <c r="C47" s="119" t="str">
        <v>Road freight diesel refrigerated articulated HGV (&gt;33t) 100% laden</v>
      </c>
      <c r="D47" s="119" t="str">
        <v>dc31c01e-366d-4be3-9d66-10b6fd5062b6</v>
      </c>
      <c r="E47" s="119" t="str">
        <v>Transport</v>
      </c>
      <c r="F47" s="119" t="str">
        <v>Road Freight</v>
      </c>
      <c r="G47" s="120" t="str">
        <v>GB</v>
      </c>
      <c r="H47" s="120" t="str">
        <v>BEIS</v>
      </c>
      <c r="I47" s="120">
        <v>2022</v>
      </c>
      <c r="J47" s="120" t="str">
        <v>kg/tonne-km</v>
      </c>
      <c r="K47" s="120" t="str">
        <v>WeightOverDistance</v>
      </c>
      <c r="L47" s="120">
        <v>6.9290000000000004E-2</v>
      </c>
      <c r="M47" s="120">
        <v>6.8390000000000006E-2</v>
      </c>
      <c r="N47" s="120">
        <v>3.9999999999999998E-7</v>
      </c>
      <c r="O47" s="120">
        <v>2.9900000000000002E-6</v>
      </c>
      <c r="P47" s="123">
        <v>0</v>
      </c>
    </row>
    <row r="48" spans="2:16" ht="102" x14ac:dyDescent="0.2">
      <c r="B48" s="122" t="str">
        <v>freight_vehicle-vehicle_type_hgv_articulated_refrig-fuel_source_diesel-vehicle_weight_gt_33t-percentage_load_50</v>
      </c>
      <c r="C48" s="119" t="str">
        <v>Road freight diesel refrigerated articulated HGV (&gt;33t) 50% laden</v>
      </c>
      <c r="D48" s="119" t="str">
        <v>f24999bf-4f77-45be-91ac-878b39b4d476</v>
      </c>
      <c r="E48" s="119" t="str">
        <v>Transport</v>
      </c>
      <c r="F48" s="119" t="str">
        <v>Road Freight</v>
      </c>
      <c r="G48" s="120" t="str">
        <v>GB</v>
      </c>
      <c r="H48" s="120" t="str">
        <v>BEIS</v>
      </c>
      <c r="I48" s="120">
        <v>2022</v>
      </c>
      <c r="J48" s="120" t="str">
        <v>kg/tonne-km</v>
      </c>
      <c r="K48" s="120" t="str">
        <v>WeightOverDistance</v>
      </c>
      <c r="L48" s="120">
        <v>2.6519999999999998E-2</v>
      </c>
      <c r="M48" s="120">
        <v>0</v>
      </c>
      <c r="N48" s="120">
        <v>0</v>
      </c>
      <c r="O48" s="120">
        <v>0</v>
      </c>
      <c r="P48" s="123">
        <v>0</v>
      </c>
    </row>
    <row r="49" spans="2:16" ht="102" x14ac:dyDescent="0.2">
      <c r="B49" s="122" t="str">
        <v>freight_vehicle-vehicle_type_hgv_articulated_refrig-fuel_source_diesel-vehicle_weight_gt_33t-percentage_load_50</v>
      </c>
      <c r="C49" s="119" t="str">
        <v>Road freight diesel refrigerated articulated HGV (&gt;33t) 50% laden</v>
      </c>
      <c r="D49" s="119" t="str">
        <v>fd9cf79d-1694-4585-9c86-a82ede954390</v>
      </c>
      <c r="E49" s="119" t="str">
        <v>Transport</v>
      </c>
      <c r="F49" s="119" t="str">
        <v>Road Freight</v>
      </c>
      <c r="G49" s="120" t="str">
        <v>GB</v>
      </c>
      <c r="H49" s="120" t="str">
        <v>BEIS</v>
      </c>
      <c r="I49" s="120">
        <v>2022</v>
      </c>
      <c r="J49" s="120" t="str">
        <v>kg/tonne-km</v>
      </c>
      <c r="K49" s="120" t="str">
        <v>WeightOverDistance</v>
      </c>
      <c r="L49" s="120">
        <v>0.11119999999999999</v>
      </c>
      <c r="M49" s="120">
        <v>0.1094</v>
      </c>
      <c r="N49" s="120">
        <v>3.9999999999999998E-7</v>
      </c>
      <c r="O49" s="120">
        <v>5.9699999999999996E-6</v>
      </c>
      <c r="P49" s="123">
        <v>0</v>
      </c>
    </row>
    <row r="50" spans="2:16" ht="102" x14ac:dyDescent="0.2">
      <c r="B50" s="122" t="str">
        <v>freight_vehicle-vehicle_type_hgv_articulated_refrig-fuel_source_diesel-vehicle_weight_gt_33t-percentage_load_na</v>
      </c>
      <c r="C50" s="119" t="str">
        <v>Road freight diesel refrigerated articulated HGV (&gt;33t) average laden</v>
      </c>
      <c r="D50" s="119" t="str">
        <v>bcba7a1f-307a-43a6-ac67-0d6ab8ce8760</v>
      </c>
      <c r="E50" s="119" t="str">
        <v>Transport</v>
      </c>
      <c r="F50" s="119" t="str">
        <v>Road Freight</v>
      </c>
      <c r="G50" s="120" t="str">
        <v>GB</v>
      </c>
      <c r="H50" s="120" t="str">
        <v>BEIS</v>
      </c>
      <c r="I50" s="120">
        <v>2022</v>
      </c>
      <c r="J50" s="120" t="str">
        <v>kg/tonne-km</v>
      </c>
      <c r="K50" s="120" t="str">
        <v>WeightOverDistance</v>
      </c>
      <c r="L50" s="120">
        <v>9.289E-2</v>
      </c>
      <c r="M50" s="120">
        <v>9.1469999999999996E-2</v>
      </c>
      <c r="N50" s="120">
        <v>3.9999999999999998E-7</v>
      </c>
      <c r="O50" s="120">
        <v>4.7299999999999996E-6</v>
      </c>
      <c r="P50" s="123">
        <v>0</v>
      </c>
    </row>
    <row r="51" spans="2:16" ht="102" x14ac:dyDescent="0.2">
      <c r="B51" s="122" t="str">
        <v>freight_vehicle-vehicle_type_hgv_articulated_refrig-fuel_source_diesel-vehicle_weight_gt_33t-percentage_load_na</v>
      </c>
      <c r="C51" s="119" t="str">
        <v>Road freight diesel refrigerated articulated HGV (&gt;33t) average laden</v>
      </c>
      <c r="D51" s="119" t="str">
        <v>3e778b06-96d5-4539-9bc6-10fc02d29bd5</v>
      </c>
      <c r="E51" s="119" t="str">
        <v>Transport</v>
      </c>
      <c r="F51" s="119" t="str">
        <v>Road Freight</v>
      </c>
      <c r="G51" s="120" t="str">
        <v>GB</v>
      </c>
      <c r="H51" s="120" t="str">
        <v>BEIS</v>
      </c>
      <c r="I51" s="120">
        <v>2022</v>
      </c>
      <c r="J51" s="120" t="str">
        <v>kg/tonne-km</v>
      </c>
      <c r="K51" s="120" t="str">
        <v>WeightOverDistance</v>
      </c>
      <c r="L51" s="120">
        <v>2.2419999999999999E-2</v>
      </c>
      <c r="M51" s="120">
        <v>0</v>
      </c>
      <c r="N51" s="120">
        <v>0</v>
      </c>
      <c r="O51" s="120">
        <v>0</v>
      </c>
      <c r="P51" s="123">
        <v>0</v>
      </c>
    </row>
    <row r="52" spans="2:16" ht="102" x14ac:dyDescent="0.2">
      <c r="B52" s="122" t="str">
        <v>freight_vehicle-vehicle_type_hgv_articulated_refrig-fuel_source_diesel-vehicle_weight_na-percentage_load_100</v>
      </c>
      <c r="C52" s="119" t="str">
        <v>Road freight diesel refrigerated articulated HGV 100% laden</v>
      </c>
      <c r="D52" s="119" t="str">
        <v>c67396e5-70dc-443c-912e-111f2e45429c</v>
      </c>
      <c r="E52" s="119" t="str">
        <v>Transport</v>
      </c>
      <c r="F52" s="119" t="str">
        <v>Road Freight</v>
      </c>
      <c r="G52" s="120" t="str">
        <v>GB</v>
      </c>
      <c r="H52" s="120" t="str">
        <v>BEIS</v>
      </c>
      <c r="I52" s="120">
        <v>2022</v>
      </c>
      <c r="J52" s="120" t="str">
        <v>kg/tonne-km</v>
      </c>
      <c r="K52" s="120" t="str">
        <v>WeightOverDistance</v>
      </c>
      <c r="L52" s="120">
        <v>1.6660000000000001E-2</v>
      </c>
      <c r="M52" s="120">
        <v>0</v>
      </c>
      <c r="N52" s="120">
        <v>0</v>
      </c>
      <c r="O52" s="120">
        <v>0</v>
      </c>
      <c r="P52" s="123">
        <v>0</v>
      </c>
    </row>
    <row r="53" spans="2:16" ht="102" x14ac:dyDescent="0.2">
      <c r="B53" s="122" t="str">
        <v>freight_vehicle-vehicle_type_hgv_articulated_refrig-fuel_source_diesel-vehicle_weight_na-percentage_load_100</v>
      </c>
      <c r="C53" s="119" t="str">
        <v>Road freight diesel refrigerated articulated HGV 100% laden</v>
      </c>
      <c r="D53" s="119" t="str">
        <v>5a58cfab-c338-4ee8-a28a-8a1004ff8ab6</v>
      </c>
      <c r="E53" s="119" t="str">
        <v>Transport</v>
      </c>
      <c r="F53" s="119" t="str">
        <v>Road Freight</v>
      </c>
      <c r="G53" s="120" t="str">
        <v>GB</v>
      </c>
      <c r="H53" s="120" t="str">
        <v>BEIS</v>
      </c>
      <c r="I53" s="120">
        <v>2022</v>
      </c>
      <c r="J53" s="120" t="str">
        <v>kg/tonne-km</v>
      </c>
      <c r="K53" s="120" t="str">
        <v>WeightOverDistance</v>
      </c>
      <c r="L53" s="120">
        <v>6.9620000000000001E-2</v>
      </c>
      <c r="M53" s="120">
        <v>6.8720000000000003E-2</v>
      </c>
      <c r="N53" s="120">
        <v>3.9999999999999998E-7</v>
      </c>
      <c r="O53" s="120">
        <v>2.9900000000000002E-6</v>
      </c>
      <c r="P53" s="123">
        <v>0</v>
      </c>
    </row>
    <row r="54" spans="2:16" ht="102" x14ac:dyDescent="0.2">
      <c r="B54" s="122" t="str">
        <v>freight_vehicle-vehicle_type_hgv_articulated_refrig-fuel_source_diesel-vehicle_weight_na-percentage_load_50</v>
      </c>
      <c r="C54" s="119" t="str">
        <v>Road freight diesel refrigerated articulated HGV 50% laden</v>
      </c>
      <c r="D54" s="119" t="str">
        <v>d42fb2af-fcce-484b-b718-168fce8f6ff0</v>
      </c>
      <c r="E54" s="119" t="str">
        <v>Transport</v>
      </c>
      <c r="F54" s="119" t="str">
        <v>Road Freight</v>
      </c>
      <c r="G54" s="120" t="str">
        <v>GB</v>
      </c>
      <c r="H54" s="120" t="str">
        <v>BEIS</v>
      </c>
      <c r="I54" s="120">
        <v>2022</v>
      </c>
      <c r="J54" s="120" t="str">
        <v>kg/tonne-km</v>
      </c>
      <c r="K54" s="120" t="str">
        <v>WeightOverDistance</v>
      </c>
      <c r="L54" s="120">
        <v>2.6689999999999998E-2</v>
      </c>
      <c r="M54" s="120">
        <v>0</v>
      </c>
      <c r="N54" s="120">
        <v>0</v>
      </c>
      <c r="O54" s="120">
        <v>0</v>
      </c>
      <c r="P54" s="123">
        <v>0</v>
      </c>
    </row>
    <row r="55" spans="2:16" ht="102" x14ac:dyDescent="0.2">
      <c r="B55" s="122" t="str">
        <v>freight_vehicle-vehicle_type_hgv_articulated_refrig-fuel_source_diesel-vehicle_weight_na-percentage_load_50</v>
      </c>
      <c r="C55" s="119" t="str">
        <v>Road freight diesel refrigerated articulated HGV 50% laden</v>
      </c>
      <c r="D55" s="119" t="str">
        <v>5c44a919-1b29-4506-8caf-193c1808ae36</v>
      </c>
      <c r="E55" s="119" t="str">
        <v>Transport</v>
      </c>
      <c r="F55" s="119" t="str">
        <v>Road Freight</v>
      </c>
      <c r="G55" s="120" t="str">
        <v>GB</v>
      </c>
      <c r="H55" s="120" t="str">
        <v>BEIS</v>
      </c>
      <c r="I55" s="120">
        <v>2022</v>
      </c>
      <c r="J55" s="120" t="str">
        <v>kg/tonne-km</v>
      </c>
      <c r="K55" s="120" t="str">
        <v>WeightOverDistance</v>
      </c>
      <c r="L55" s="120">
        <v>0.1119</v>
      </c>
      <c r="M55" s="120">
        <v>0.1101</v>
      </c>
      <c r="N55" s="120">
        <v>3.9999999999999998E-7</v>
      </c>
      <c r="O55" s="120">
        <v>6.0100000000000001E-6</v>
      </c>
      <c r="P55" s="123">
        <v>0</v>
      </c>
    </row>
    <row r="56" spans="2:16" ht="102" x14ac:dyDescent="0.2">
      <c r="B56" s="122" t="str">
        <v>freight_vehicle-vehicle_type_hgv_articulated_refrig-fuel_source_diesel-vehicle_weight_na-percentage_load_na</v>
      </c>
      <c r="C56" s="119" t="str">
        <v>Road freight diesel refrigerated articulated HGV average laden</v>
      </c>
      <c r="D56" s="119" t="str">
        <v>e944b580-5be8-4cb0-b370-64509ba6ca45</v>
      </c>
      <c r="E56" s="119" t="str">
        <v>Transport</v>
      </c>
      <c r="F56" s="119" t="str">
        <v>Road Freight</v>
      </c>
      <c r="G56" s="120" t="str">
        <v>GB</v>
      </c>
      <c r="H56" s="120" t="str">
        <v>BEIS</v>
      </c>
      <c r="I56" s="120">
        <v>2022</v>
      </c>
      <c r="J56" s="120" t="str">
        <v>kg/tonne-km</v>
      </c>
      <c r="K56" s="120" t="str">
        <v>WeightOverDistance</v>
      </c>
      <c r="L56" s="120">
        <v>2.2710000000000001E-2</v>
      </c>
      <c r="M56" s="120">
        <v>0</v>
      </c>
      <c r="N56" s="120">
        <v>0</v>
      </c>
      <c r="O56" s="120">
        <v>0</v>
      </c>
      <c r="P56" s="123">
        <v>0</v>
      </c>
    </row>
    <row r="57" spans="2:16" ht="102" x14ac:dyDescent="0.2">
      <c r="B57" s="122" t="str">
        <v>freight_vehicle-vehicle_type_hgv_articulated_refrig-fuel_source_diesel-vehicle_weight_na-percentage_load_na</v>
      </c>
      <c r="C57" s="119" t="str">
        <v>Road freight diesel refrigerated articulated HGV average laden</v>
      </c>
      <c r="D57" s="119" t="str">
        <v>1a00c759-52c0-4dc6-b775-d210a2614c3e</v>
      </c>
      <c r="E57" s="119" t="str">
        <v>Transport</v>
      </c>
      <c r="F57" s="119" t="str">
        <v>Road Freight</v>
      </c>
      <c r="G57" s="120" t="str">
        <v>GB</v>
      </c>
      <c r="H57" s="120" t="str">
        <v>BEIS</v>
      </c>
      <c r="I57" s="120">
        <v>2022</v>
      </c>
      <c r="J57" s="120" t="str">
        <v>kg/tonne-km</v>
      </c>
      <c r="K57" s="120" t="str">
        <v>WeightOverDistance</v>
      </c>
      <c r="L57" s="120">
        <v>9.4289999999999999E-2</v>
      </c>
      <c r="M57" s="120">
        <v>9.2850000000000002E-2</v>
      </c>
      <c r="N57" s="120">
        <v>3.9999999999999998E-7</v>
      </c>
      <c r="O57" s="120">
        <v>4.7999999999999998E-6</v>
      </c>
      <c r="P57" s="123">
        <v>0</v>
      </c>
    </row>
    <row r="58" spans="2:16" ht="85" x14ac:dyDescent="0.2">
      <c r="B58" s="122" t="str">
        <v>freight_vehicle-vehicle_type_hgv_refrig-fuel_source_diesel-vehicle_weight_na-percentage_load_100</v>
      </c>
      <c r="C58" s="119" t="str">
        <v>Road freight diesel refrigerated HGV 100% laden</v>
      </c>
      <c r="D58" s="119" t="str">
        <v>3413d49d-9a49-47af-8a95-772abc6e2805</v>
      </c>
      <c r="E58" s="119" t="str">
        <v>Transport</v>
      </c>
      <c r="F58" s="119" t="str">
        <v>Road Freight</v>
      </c>
      <c r="G58" s="120" t="str">
        <v>GB</v>
      </c>
      <c r="H58" s="120" t="str">
        <v>BEIS</v>
      </c>
      <c r="I58" s="120">
        <v>2022</v>
      </c>
      <c r="J58" s="120" t="str">
        <v>kg/tonne-km</v>
      </c>
      <c r="K58" s="120" t="str">
        <v>WeightOverDistance</v>
      </c>
      <c r="L58" s="120">
        <v>2.0969999999999999E-2</v>
      </c>
      <c r="M58" s="120">
        <v>0</v>
      </c>
      <c r="N58" s="120">
        <v>0</v>
      </c>
      <c r="O58" s="120">
        <v>0</v>
      </c>
      <c r="P58" s="123">
        <v>0</v>
      </c>
    </row>
    <row r="59" spans="2:16" ht="85" x14ac:dyDescent="0.2">
      <c r="B59" s="122" t="str">
        <v>freight_vehicle-vehicle_type_hgv_refrig-fuel_source_diesel-vehicle_weight_na-percentage_load_100</v>
      </c>
      <c r="C59" s="119" t="str">
        <v>Road freight diesel refrigerated HGV 100% laden</v>
      </c>
      <c r="D59" s="119" t="str">
        <v>2f70290c-2226-43c6-934f-a943c14cfc00</v>
      </c>
      <c r="E59" s="119" t="str">
        <v>Transport</v>
      </c>
      <c r="F59" s="119" t="str">
        <v>Road Freight</v>
      </c>
      <c r="G59" s="120" t="str">
        <v>GB</v>
      </c>
      <c r="H59" s="120" t="str">
        <v>BEIS</v>
      </c>
      <c r="I59" s="120">
        <v>2022</v>
      </c>
      <c r="J59" s="120" t="str">
        <v>kg/tonne-km</v>
      </c>
      <c r="K59" s="120" t="str">
        <v>WeightOverDistance</v>
      </c>
      <c r="L59" s="120">
        <v>8.6419999999999997E-2</v>
      </c>
      <c r="M59" s="120">
        <v>8.541E-2</v>
      </c>
      <c r="N59" s="120">
        <v>3.9999999999999998E-7</v>
      </c>
      <c r="O59" s="120">
        <v>3.36E-6</v>
      </c>
      <c r="P59" s="123">
        <v>0</v>
      </c>
    </row>
    <row r="60" spans="2:16" ht="85" x14ac:dyDescent="0.2">
      <c r="B60" s="122" t="str">
        <v>freight_vehicle-vehicle_type_hgv_refrig-fuel_source_diesel-vehicle_weight_na-percentage_load_50</v>
      </c>
      <c r="C60" s="119" t="str">
        <v>Road freight diesel refrigerated HGV 50% laden</v>
      </c>
      <c r="D60" s="119" t="str">
        <v>1d7ab041-7b8f-4a97-943d-b91d96bf2562</v>
      </c>
      <c r="E60" s="119" t="str">
        <v>Transport</v>
      </c>
      <c r="F60" s="119" t="str">
        <v>Road Freight</v>
      </c>
      <c r="G60" s="120" t="str">
        <v>GB</v>
      </c>
      <c r="H60" s="120" t="str">
        <v>BEIS</v>
      </c>
      <c r="I60" s="120">
        <v>2022</v>
      </c>
      <c r="J60" s="120" t="str">
        <v>kg/tonne-km</v>
      </c>
      <c r="K60" s="120" t="str">
        <v>WeightOverDistance</v>
      </c>
      <c r="L60" s="120">
        <v>0.1421</v>
      </c>
      <c r="M60" s="120">
        <v>0.1401</v>
      </c>
      <c r="N60" s="120">
        <v>7.9999999999999996E-7</v>
      </c>
      <c r="O60" s="120">
        <v>6.7100000000000001E-6</v>
      </c>
      <c r="P60" s="123">
        <v>0</v>
      </c>
    </row>
    <row r="61" spans="2:16" ht="85" x14ac:dyDescent="0.2">
      <c r="B61" s="122" t="str">
        <v>freight_vehicle-vehicle_type_hgv_refrig-fuel_source_diesel-vehicle_weight_na-percentage_load_50</v>
      </c>
      <c r="C61" s="119" t="str">
        <v>Road freight diesel refrigerated HGV 50% laden</v>
      </c>
      <c r="D61" s="119" t="str">
        <v>da504641-a80d-4f25-a77e-e21ed897fb67</v>
      </c>
      <c r="E61" s="119" t="str">
        <v>Transport</v>
      </c>
      <c r="F61" s="119" t="str">
        <v>Road Freight</v>
      </c>
      <c r="G61" s="120" t="str">
        <v>GB</v>
      </c>
      <c r="H61" s="120" t="str">
        <v>BEIS</v>
      </c>
      <c r="I61" s="120">
        <v>2022</v>
      </c>
      <c r="J61" s="120" t="str">
        <v>kg/tonne-km</v>
      </c>
      <c r="K61" s="120" t="str">
        <v>WeightOverDistance</v>
      </c>
      <c r="L61" s="120">
        <v>3.4470000000000001E-2</v>
      </c>
      <c r="M61" s="120">
        <v>0</v>
      </c>
      <c r="N61" s="120">
        <v>0</v>
      </c>
      <c r="O61" s="120">
        <v>0</v>
      </c>
      <c r="P61" s="123">
        <v>0</v>
      </c>
    </row>
    <row r="62" spans="2:16" ht="85" x14ac:dyDescent="0.2">
      <c r="B62" s="122" t="str">
        <v>freight_vehicle-vehicle_type_hgv_refrig-fuel_source_diesel-vehicle_weight_na-percentage_load_na</v>
      </c>
      <c r="C62" s="119" t="str">
        <v>Road freight diesel refrigerated HGV average laden</v>
      </c>
      <c r="D62" s="119" t="str">
        <v>81678a8b-5465-408b-b5b5-50129c6fa63a</v>
      </c>
      <c r="E62" s="119" t="str">
        <v>Transport</v>
      </c>
      <c r="F62" s="119" t="str">
        <v>Road Freight</v>
      </c>
      <c r="G62" s="120" t="str">
        <v>GB</v>
      </c>
      <c r="H62" s="120" t="str">
        <v>BEIS</v>
      </c>
      <c r="I62" s="120">
        <v>2022</v>
      </c>
      <c r="J62" s="120" t="str">
        <v>kg/tonne-km</v>
      </c>
      <c r="K62" s="120" t="str">
        <v>WeightOverDistance</v>
      </c>
      <c r="L62" s="120">
        <v>2.0969999999999999E-2</v>
      </c>
      <c r="M62" s="120">
        <v>0</v>
      </c>
      <c r="N62" s="120">
        <v>0</v>
      </c>
      <c r="O62" s="120">
        <v>0</v>
      </c>
      <c r="P62" s="123">
        <v>0</v>
      </c>
    </row>
    <row r="63" spans="2:16" ht="85" x14ac:dyDescent="0.2">
      <c r="B63" s="122" t="str">
        <v>freight_vehicle-vehicle_type_hgv_refrig-fuel_source_diesel-vehicle_weight_na-percentage_load_na</v>
      </c>
      <c r="C63" s="119" t="str">
        <v>Road freight diesel refrigerated HGV average laden</v>
      </c>
      <c r="D63" s="119" t="str">
        <v>e12d1be8-63a1-473f-a93b-f7ca9e184c6d</v>
      </c>
      <c r="E63" s="119" t="str">
        <v>Transport</v>
      </c>
      <c r="F63" s="119" t="str">
        <v>Road Freight</v>
      </c>
      <c r="G63" s="120" t="str">
        <v>GB</v>
      </c>
      <c r="H63" s="120" t="str">
        <v>BEIS</v>
      </c>
      <c r="I63" s="120">
        <v>2022</v>
      </c>
      <c r="J63" s="120" t="str">
        <v>kg/tonne-km</v>
      </c>
      <c r="K63" s="120" t="str">
        <v>WeightOverDistance</v>
      </c>
      <c r="L63" s="120">
        <v>0.1242</v>
      </c>
      <c r="M63" s="120">
        <v>0.1225</v>
      </c>
      <c r="N63" s="120">
        <v>7.9999999999999996E-7</v>
      </c>
      <c r="O63" s="120">
        <v>5.5999999999999997E-6</v>
      </c>
      <c r="P63" s="123">
        <v>0</v>
      </c>
    </row>
    <row r="64" spans="2:16" ht="85" x14ac:dyDescent="0.2">
      <c r="B64" s="122" t="str">
        <v>freight_vehicle-vehicle_type_hgv_rig-fuel_source_diesel-vehicle_weight_na-percentage_load_na</v>
      </c>
      <c r="C64" s="119" t="str">
        <v>Road freight diesel rigids HGV average laden</v>
      </c>
      <c r="D64" s="119" t="str">
        <v>81cdca56-a2bc-41d9-9d31-246f8e08b460</v>
      </c>
      <c r="E64" s="119" t="str">
        <v>Transport</v>
      </c>
      <c r="F64" s="119" t="str">
        <v>Road Freight</v>
      </c>
      <c r="G64" s="120" t="str">
        <v>GB</v>
      </c>
      <c r="H64" s="120" t="str">
        <v>BEIS</v>
      </c>
      <c r="I64" s="120">
        <v>2022</v>
      </c>
      <c r="J64" s="120" t="str">
        <v>kg/tonne-km</v>
      </c>
      <c r="K64" s="120" t="str">
        <v>WeightOverDistance</v>
      </c>
      <c r="L64" s="120">
        <v>6.0130000000000003E-2</v>
      </c>
      <c r="M64" s="120">
        <v>0</v>
      </c>
      <c r="N64" s="120">
        <v>0</v>
      </c>
      <c r="O64" s="120">
        <v>0</v>
      </c>
      <c r="P64" s="123">
        <v>0</v>
      </c>
    </row>
    <row r="65" spans="2:16" ht="85" x14ac:dyDescent="0.2">
      <c r="B65" s="122" t="str">
        <v>freight_vehicle-vehicle_type_hgv_rigid-fuel_source_diesel-vehicle_weight_gt_17t-percentage_load_100</v>
      </c>
      <c r="C65" s="119" t="str">
        <v>Road freight diesel rigid HGV (&gt;17t) 100% laden</v>
      </c>
      <c r="D65" s="119" t="str">
        <v>c2082dab-0843-4522-8855-2a24c9102613</v>
      </c>
      <c r="E65" s="119" t="str">
        <v>Transport</v>
      </c>
      <c r="F65" s="119" t="str">
        <v>Road Freight</v>
      </c>
      <c r="G65" s="120" t="str">
        <v>GB</v>
      </c>
      <c r="H65" s="120" t="str">
        <v>BEIS</v>
      </c>
      <c r="I65" s="120">
        <v>2022</v>
      </c>
      <c r="J65" s="120" t="str">
        <v>kg/tonne-km</v>
      </c>
      <c r="K65" s="120" t="str">
        <v>WeightOverDistance</v>
      </c>
      <c r="L65" s="120">
        <v>2.9180000000000001E-2</v>
      </c>
      <c r="M65" s="120">
        <v>0</v>
      </c>
      <c r="N65" s="120">
        <v>0</v>
      </c>
      <c r="O65" s="120">
        <v>0</v>
      </c>
      <c r="P65" s="123">
        <v>0</v>
      </c>
    </row>
    <row r="66" spans="2:16" ht="85" x14ac:dyDescent="0.2">
      <c r="B66" s="122" t="str">
        <v>freight_vehicle-vehicle_type_hgv_rigid-fuel_source_diesel-vehicle_weight_gt_17t-percentage_load_100</v>
      </c>
      <c r="C66" s="119" t="str">
        <v>Road freight diesel rigid HGV (&gt;17t) 100% laden</v>
      </c>
      <c r="D66" s="119" t="str">
        <v>5ff6320b-48ca-4028-9069-71d78c667243</v>
      </c>
      <c r="E66" s="119" t="str">
        <v>Transport</v>
      </c>
      <c r="F66" s="119" t="str">
        <v>Road Freight</v>
      </c>
      <c r="G66" s="120" t="str">
        <v>GB</v>
      </c>
      <c r="H66" s="120" t="str">
        <v>BEIS</v>
      </c>
      <c r="I66" s="120">
        <v>2022</v>
      </c>
      <c r="J66" s="120" t="str">
        <v>kg/tonne-km</v>
      </c>
      <c r="K66" s="120" t="str">
        <v>WeightOverDistance</v>
      </c>
      <c r="L66" s="120">
        <v>0.1255</v>
      </c>
      <c r="M66" s="120">
        <v>0.1242</v>
      </c>
      <c r="N66" s="120">
        <v>7.9999999999999996E-7</v>
      </c>
      <c r="O66" s="120">
        <v>4.3599999999999998E-6</v>
      </c>
      <c r="P66" s="123">
        <v>0</v>
      </c>
    </row>
    <row r="67" spans="2:16" ht="85" x14ac:dyDescent="0.2">
      <c r="B67" s="122" t="str">
        <v>freight_vehicle-vehicle_type_hgv_rigid-fuel_source_diesel-vehicle_weight_gt_17t-percentage_load_50</v>
      </c>
      <c r="C67" s="119" t="str">
        <v>Road freight diesel rigid HGV (&gt;17t) 50% laden</v>
      </c>
      <c r="D67" s="119" t="str">
        <v>c3bc6174-dbff-4def-85a5-4b68b10107d4</v>
      </c>
      <c r="E67" s="119" t="str">
        <v>Transport</v>
      </c>
      <c r="F67" s="119" t="str">
        <v>Road Freight</v>
      </c>
      <c r="G67" s="120" t="str">
        <v>GB</v>
      </c>
      <c r="H67" s="120" t="str">
        <v>BEIS</v>
      </c>
      <c r="I67" s="120">
        <v>2022</v>
      </c>
      <c r="J67" s="120" t="str">
        <v>kg/tonne-km</v>
      </c>
      <c r="K67" s="120" t="str">
        <v>WeightOverDistance</v>
      </c>
      <c r="L67" s="120">
        <v>0.21310000000000001</v>
      </c>
      <c r="M67" s="120">
        <v>0.21049999999999999</v>
      </c>
      <c r="N67" s="120">
        <v>1.5999999999999999E-6</v>
      </c>
      <c r="O67" s="120">
        <v>8.7600000000000008E-6</v>
      </c>
      <c r="P67" s="123">
        <v>0</v>
      </c>
    </row>
    <row r="68" spans="2:16" ht="85" x14ac:dyDescent="0.2">
      <c r="B68" s="122" t="str">
        <v>freight_vehicle-vehicle_type_hgv_rigid-fuel_source_diesel-vehicle_weight_gt_17t-percentage_load_50</v>
      </c>
      <c r="C68" s="119" t="str">
        <v>Road freight diesel rigid HGV (&gt;17t) 50% laden</v>
      </c>
      <c r="D68" s="119" t="str">
        <v>548a771d-d3b5-438e-a858-35cfe241c2dd</v>
      </c>
      <c r="E68" s="119" t="str">
        <v>Transport</v>
      </c>
      <c r="F68" s="119" t="str">
        <v>Road Freight</v>
      </c>
      <c r="G68" s="120" t="str">
        <v>GB</v>
      </c>
      <c r="H68" s="120" t="str">
        <v>BEIS</v>
      </c>
      <c r="I68" s="120">
        <v>2022</v>
      </c>
      <c r="J68" s="120" t="str">
        <v>kg/tonne-km</v>
      </c>
      <c r="K68" s="120" t="str">
        <v>WeightOverDistance</v>
      </c>
      <c r="L68" s="120">
        <v>4.9459999999999997E-2</v>
      </c>
      <c r="M68" s="120">
        <v>0</v>
      </c>
      <c r="N68" s="120">
        <v>0</v>
      </c>
      <c r="O68" s="120">
        <v>0</v>
      </c>
      <c r="P68" s="123">
        <v>0</v>
      </c>
    </row>
    <row r="69" spans="2:16" ht="85" x14ac:dyDescent="0.2">
      <c r="B69" s="122" t="str">
        <v>freight_vehicle-vehicle_type_hgv_rigid-fuel_source_diesel-vehicle_weight_gt_17t-percentage_load_na</v>
      </c>
      <c r="C69" s="119" t="str">
        <v>Road freight diesel rigid HGV (&gt;17t) average laden</v>
      </c>
      <c r="D69" s="119" t="str">
        <v>c14af575-ca8c-4c18-a61a-f0805c7c3178</v>
      </c>
      <c r="E69" s="119" t="str">
        <v>Transport</v>
      </c>
      <c r="F69" s="119" t="str">
        <v>Road Freight</v>
      </c>
      <c r="G69" s="120" t="str">
        <v>GB</v>
      </c>
      <c r="H69" s="120" t="str">
        <v>BEIS</v>
      </c>
      <c r="I69" s="120">
        <v>2022</v>
      </c>
      <c r="J69" s="120" t="str">
        <v>kg/tonne-km</v>
      </c>
      <c r="K69" s="120" t="str">
        <v>WeightOverDistance</v>
      </c>
      <c r="L69" s="120">
        <v>4.4010000000000001E-2</v>
      </c>
      <c r="M69" s="120">
        <v>0</v>
      </c>
      <c r="N69" s="120">
        <v>0</v>
      </c>
      <c r="O69" s="120">
        <v>0</v>
      </c>
      <c r="P69" s="123">
        <v>0</v>
      </c>
    </row>
    <row r="70" spans="2:16" ht="85" x14ac:dyDescent="0.2">
      <c r="B70" s="122" t="str">
        <v>freight_vehicle-vehicle_type_hgv_rigid-fuel_source_diesel-vehicle_weight_gt_17t-percentage_load_na</v>
      </c>
      <c r="C70" s="119" t="str">
        <v>Road freight diesel rigid HGV (&gt;17t) average laden</v>
      </c>
      <c r="D70" s="119" t="str">
        <v>1519b88e-c503-4a35-8d77-39caa2a9347d</v>
      </c>
      <c r="E70" s="119" t="str">
        <v>Transport</v>
      </c>
      <c r="F70" s="119" t="str">
        <v>Road Freight</v>
      </c>
      <c r="G70" s="120" t="str">
        <v>GB</v>
      </c>
      <c r="H70" s="120" t="str">
        <v>BEIS</v>
      </c>
      <c r="I70" s="120">
        <v>2022</v>
      </c>
      <c r="J70" s="120" t="str">
        <v>kg/tonne-km</v>
      </c>
      <c r="K70" s="120" t="str">
        <v>WeightOverDistance</v>
      </c>
      <c r="L70" s="120">
        <v>0.186</v>
      </c>
      <c r="M70" s="120">
        <v>0.1837</v>
      </c>
      <c r="N70" s="120">
        <v>1.5999999999999999E-6</v>
      </c>
      <c r="O70" s="120">
        <v>7.5800000000000003E-6</v>
      </c>
      <c r="P70" s="123">
        <v>0</v>
      </c>
    </row>
    <row r="71" spans="2:16" ht="102" x14ac:dyDescent="0.2">
      <c r="B71" s="122" t="str">
        <v>freight_vehicle-vehicle_type_hgv_rigid-fuel_source_diesel-vehicle_weight_gt_3.5t_lt_7.5t-percentage_load_100</v>
      </c>
      <c r="C71" s="119" t="str">
        <v>Road freight diesel rigid HGV (&gt;3.5 - 7.5 t) 100% laden</v>
      </c>
      <c r="D71" s="119" t="str">
        <v>89111a34-81c9-4042-9ea2-bd15459605e8</v>
      </c>
      <c r="E71" s="119" t="str">
        <v>Transport</v>
      </c>
      <c r="F71" s="119" t="str">
        <v>Road Freight</v>
      </c>
      <c r="G71" s="120" t="str">
        <v>GB</v>
      </c>
      <c r="H71" s="120" t="str">
        <v>BEIS</v>
      </c>
      <c r="I71" s="120">
        <v>2022</v>
      </c>
      <c r="J71" s="120" t="str">
        <v>kg/tonne-km</v>
      </c>
      <c r="K71" s="120" t="str">
        <v>WeightOverDistance</v>
      </c>
      <c r="L71" s="120">
        <v>0.26400000000000001</v>
      </c>
      <c r="M71" s="120">
        <v>0.2611</v>
      </c>
      <c r="N71" s="120">
        <v>1.9999999999999999E-6</v>
      </c>
      <c r="O71" s="120">
        <v>9.3600000000000002E-6</v>
      </c>
      <c r="P71" s="123">
        <v>0</v>
      </c>
    </row>
    <row r="72" spans="2:16" ht="102" x14ac:dyDescent="0.2">
      <c r="B72" s="122" t="str">
        <v>freight_vehicle-vehicle_type_hgv_rigid-fuel_source_diesel-vehicle_weight_gt_3.5t_lt_7.5t-percentage_load_100</v>
      </c>
      <c r="C72" s="119" t="str">
        <v>Road freight diesel rigid HGV (&gt;3.5 - 7.5 t) 100% laden</v>
      </c>
      <c r="D72" s="119" t="str">
        <v>3e5a0e7e-0bcd-47a2-bb57-dd45dc20ff94</v>
      </c>
      <c r="E72" s="119" t="str">
        <v>Transport</v>
      </c>
      <c r="F72" s="119" t="str">
        <v>Road Freight</v>
      </c>
      <c r="G72" s="120" t="str">
        <v>GB</v>
      </c>
      <c r="H72" s="120" t="str">
        <v>BEIS</v>
      </c>
      <c r="I72" s="120">
        <v>2022</v>
      </c>
      <c r="J72" s="120" t="str">
        <v>kg/tonne-km</v>
      </c>
      <c r="K72" s="120" t="str">
        <v>WeightOverDistance</v>
      </c>
      <c r="L72" s="120">
        <v>5.9049999999999998E-2</v>
      </c>
      <c r="M72" s="120">
        <v>0</v>
      </c>
      <c r="N72" s="120">
        <v>0</v>
      </c>
      <c r="O72" s="120">
        <v>0</v>
      </c>
      <c r="P72" s="123">
        <v>0</v>
      </c>
    </row>
    <row r="73" spans="2:16" ht="102" x14ac:dyDescent="0.2">
      <c r="B73" s="122" t="str">
        <v>freight_vehicle-vehicle_type_hgv_rigid-fuel_source_diesel-vehicle_weight_gt_3.5t_lt_7.5t-percentage_load_50</v>
      </c>
      <c r="C73" s="119" t="str">
        <v>Road freight diesel rigid HGV (&gt;3.5 - 7.5 t) 50% laden</v>
      </c>
      <c r="D73" s="119" t="str">
        <v>108cc5a4-842d-4b7f-b752-2d425218ed39</v>
      </c>
      <c r="E73" s="119" t="str">
        <v>Transport</v>
      </c>
      <c r="F73" s="119" t="str">
        <v>Road Freight</v>
      </c>
      <c r="G73" s="120" t="str">
        <v>GB</v>
      </c>
      <c r="H73" s="120" t="str">
        <v>BEIS</v>
      </c>
      <c r="I73" s="120">
        <v>2022</v>
      </c>
      <c r="J73" s="120" t="str">
        <v>kg/tonne-km</v>
      </c>
      <c r="K73" s="120" t="str">
        <v>WeightOverDistance</v>
      </c>
      <c r="L73" s="120">
        <v>0.48920000000000002</v>
      </c>
      <c r="M73" s="120">
        <v>0.48359999999999997</v>
      </c>
      <c r="N73" s="120">
        <v>3.5999999999999998E-6</v>
      </c>
      <c r="O73" s="120">
        <v>1.8700000000000001E-5</v>
      </c>
      <c r="P73" s="123">
        <v>0</v>
      </c>
    </row>
    <row r="74" spans="2:16" ht="102" x14ac:dyDescent="0.2">
      <c r="B74" s="122" t="str">
        <v>freight_vehicle-vehicle_type_hgv_rigid-fuel_source_diesel-vehicle_weight_gt_3.5t_lt_7.5t-percentage_load_50</v>
      </c>
      <c r="C74" s="119" t="str">
        <v>Road freight diesel rigid HGV (&gt;3.5 - 7.5 t) 50% laden</v>
      </c>
      <c r="D74" s="119" t="str">
        <v>fe264128-8f7e-4f50-b326-271ce9175b55</v>
      </c>
      <c r="E74" s="119" t="str">
        <v>Transport</v>
      </c>
      <c r="F74" s="119" t="str">
        <v>Road Freight</v>
      </c>
      <c r="G74" s="120" t="str">
        <v>GB</v>
      </c>
      <c r="H74" s="120" t="str">
        <v>BEIS</v>
      </c>
      <c r="I74" s="120">
        <v>2022</v>
      </c>
      <c r="J74" s="120" t="str">
        <v>kg/tonne-km</v>
      </c>
      <c r="K74" s="120" t="str">
        <v>WeightOverDistance</v>
      </c>
      <c r="L74" s="120">
        <v>0.1094</v>
      </c>
      <c r="M74" s="120">
        <v>0</v>
      </c>
      <c r="N74" s="120">
        <v>0</v>
      </c>
      <c r="O74" s="120">
        <v>0</v>
      </c>
      <c r="P74" s="123">
        <v>0</v>
      </c>
    </row>
    <row r="75" spans="2:16" ht="102" x14ac:dyDescent="0.2">
      <c r="B75" s="122" t="str">
        <v>freight_vehicle-vehicle_type_hgv_rigid-fuel_source_diesel-vehicle_weight_gt_3.5t_lt_7.5t-percentage_load_na</v>
      </c>
      <c r="C75" s="119" t="str">
        <v>Road freight diesel rigid HGV (&gt;3.5 - 7.5 t) average laden</v>
      </c>
      <c r="D75" s="119" t="str">
        <v>fceddff1-5225-44db-a46c-8f82f7812bfa</v>
      </c>
      <c r="E75" s="119" t="str">
        <v>Transport</v>
      </c>
      <c r="F75" s="119" t="str">
        <v>Road Freight</v>
      </c>
      <c r="G75" s="120" t="str">
        <v>GB</v>
      </c>
      <c r="H75" s="120" t="str">
        <v>BEIS</v>
      </c>
      <c r="I75" s="120">
        <v>2022</v>
      </c>
      <c r="J75" s="120" t="str">
        <v>kg/tonne-km</v>
      </c>
      <c r="K75" s="120" t="str">
        <v>WeightOverDistance</v>
      </c>
      <c r="L75" s="120">
        <v>0.56210000000000004</v>
      </c>
      <c r="M75" s="120">
        <v>0.55600000000000005</v>
      </c>
      <c r="N75" s="120">
        <v>3.9999999999999998E-6</v>
      </c>
      <c r="O75" s="120">
        <v>2.0299999999999999E-5</v>
      </c>
      <c r="P75" s="123">
        <v>0</v>
      </c>
    </row>
    <row r="76" spans="2:16" ht="102" x14ac:dyDescent="0.2">
      <c r="B76" s="122" t="str">
        <v>freight_vehicle-vehicle_type_hgv_rigid-fuel_source_diesel-vehicle_weight_gt_3.5t_lt_7.5t-percentage_load_na</v>
      </c>
      <c r="C76" s="119" t="str">
        <v>Road freight diesel rigid HGV (&gt;3.5 - 7.5 t) average laden</v>
      </c>
      <c r="D76" s="119" t="str">
        <v>8ab2410f-6d99-4dfc-9091-27d4c8c70d7b</v>
      </c>
      <c r="E76" s="119" t="str">
        <v>Transport</v>
      </c>
      <c r="F76" s="119" t="str">
        <v>Road Freight</v>
      </c>
      <c r="G76" s="120" t="str">
        <v>GB</v>
      </c>
      <c r="H76" s="120" t="str">
        <v>BEIS</v>
      </c>
      <c r="I76" s="120">
        <v>2022</v>
      </c>
      <c r="J76" s="120" t="str">
        <v>kg/tonne-km</v>
      </c>
      <c r="K76" s="120" t="str">
        <v>WeightOverDistance</v>
      </c>
      <c r="L76" s="120">
        <v>0.1181</v>
      </c>
      <c r="M76" s="120">
        <v>0</v>
      </c>
      <c r="N76" s="120">
        <v>0</v>
      </c>
      <c r="O76" s="120">
        <v>0</v>
      </c>
      <c r="P76" s="123">
        <v>0</v>
      </c>
    </row>
    <row r="77" spans="2:16" ht="102" x14ac:dyDescent="0.2">
      <c r="B77" s="122" t="str">
        <v>freight_vehicle-vehicle_type_hgv_rigid-fuel_source_diesel-vehicle_weight_gt_7.5t_lt_17t-percentage_load_100</v>
      </c>
      <c r="C77" s="119" t="str">
        <v>Road freight diesel rigid HGV (&gt;7.5 t-17 t) 100% laden</v>
      </c>
      <c r="D77" s="119" t="str">
        <v>b1d74ff1-6846-4874-83d0-63bf8c0e0c23</v>
      </c>
      <c r="E77" s="119" t="str">
        <v>Transport</v>
      </c>
      <c r="F77" s="119" t="str">
        <v>Road Freight</v>
      </c>
      <c r="G77" s="120" t="str">
        <v>GB</v>
      </c>
      <c r="H77" s="120" t="str">
        <v>BEIS</v>
      </c>
      <c r="I77" s="120">
        <v>2022</v>
      </c>
      <c r="J77" s="120" t="str">
        <v>kg/tonne-km</v>
      </c>
      <c r="K77" s="120" t="str">
        <v>WeightOverDistance</v>
      </c>
      <c r="L77" s="120">
        <v>3.2820000000000002E-2</v>
      </c>
      <c r="M77" s="120">
        <v>0</v>
      </c>
      <c r="N77" s="120">
        <v>0</v>
      </c>
      <c r="O77" s="120">
        <v>0</v>
      </c>
      <c r="P77" s="123">
        <v>0</v>
      </c>
    </row>
    <row r="78" spans="2:16" ht="102" x14ac:dyDescent="0.2">
      <c r="B78" s="122" t="str">
        <v>freight_vehicle-vehicle_type_hgv_rigid-fuel_source_diesel-vehicle_weight_gt_7.5t_lt_17t-percentage_load_100</v>
      </c>
      <c r="C78" s="119" t="str">
        <v>Road freight diesel rigid HGV (&gt;7.5 t-17 t) 100% laden</v>
      </c>
      <c r="D78" s="119" t="str">
        <v>a4f476c2-2341-4064-88f8-f0129036493e</v>
      </c>
      <c r="E78" s="119" t="str">
        <v>Transport</v>
      </c>
      <c r="F78" s="119" t="str">
        <v>Road Freight</v>
      </c>
      <c r="G78" s="120" t="str">
        <v>GB</v>
      </c>
      <c r="H78" s="120" t="str">
        <v>BEIS</v>
      </c>
      <c r="I78" s="120">
        <v>2022</v>
      </c>
      <c r="J78" s="120" t="str">
        <v>kg/tonne-km</v>
      </c>
      <c r="K78" s="120" t="str">
        <v>WeightOverDistance</v>
      </c>
      <c r="L78" s="120">
        <v>0.14560000000000001</v>
      </c>
      <c r="M78" s="120">
        <v>0.14410000000000001</v>
      </c>
      <c r="N78" s="120">
        <v>7.9999999999999996E-7</v>
      </c>
      <c r="O78" s="120">
        <v>4.8300000000000003E-6</v>
      </c>
      <c r="P78" s="123">
        <v>0</v>
      </c>
    </row>
    <row r="79" spans="2:16" ht="102" x14ac:dyDescent="0.2">
      <c r="B79" s="122" t="str">
        <v>freight_vehicle-vehicle_type_hgv_rigid-fuel_source_diesel-vehicle_weight_gt_7.5t_lt_17t-percentage_load_50</v>
      </c>
      <c r="C79" s="119" t="str">
        <v>Road freight diesel rigid HGV (&gt;7.5 t-17 t) 50% laden</v>
      </c>
      <c r="D79" s="119" t="str">
        <v>735c902d-2b8f-47bf-b559-261c66986cfc</v>
      </c>
      <c r="E79" s="119" t="str">
        <v>Transport</v>
      </c>
      <c r="F79" s="119" t="str">
        <v>Road Freight</v>
      </c>
      <c r="G79" s="120" t="str">
        <v>GB</v>
      </c>
      <c r="H79" s="120" t="str">
        <v>BEIS</v>
      </c>
      <c r="I79" s="120">
        <v>2022</v>
      </c>
      <c r="J79" s="120" t="str">
        <v>kg/tonne-km</v>
      </c>
      <c r="K79" s="120" t="str">
        <v>WeightOverDistance</v>
      </c>
      <c r="L79" s="120">
        <v>0.2591</v>
      </c>
      <c r="M79" s="120">
        <v>0.25619999999999998</v>
      </c>
      <c r="N79" s="120">
        <v>1.9999999999999999E-6</v>
      </c>
      <c r="O79" s="120">
        <v>9.6299999999999993E-6</v>
      </c>
      <c r="P79" s="123">
        <v>0</v>
      </c>
    </row>
    <row r="80" spans="2:16" ht="102" x14ac:dyDescent="0.2">
      <c r="B80" s="122" t="str">
        <v>freight_vehicle-vehicle_type_hgv_rigid-fuel_source_diesel-vehicle_weight_gt_7.5t_lt_17t-percentage_load_50</v>
      </c>
      <c r="C80" s="119" t="str">
        <v>Road freight diesel rigid HGV (&gt;7.5 t-17 t) 50% laden</v>
      </c>
      <c r="D80" s="119" t="str">
        <v>3c80356a-70f0-4ea6-945f-d710bb7d3a6f</v>
      </c>
      <c r="E80" s="119" t="str">
        <v>Transport</v>
      </c>
      <c r="F80" s="119" t="str">
        <v>Road Freight</v>
      </c>
      <c r="G80" s="120" t="str">
        <v>GB</v>
      </c>
      <c r="H80" s="120" t="str">
        <v>BEIS</v>
      </c>
      <c r="I80" s="120">
        <v>2022</v>
      </c>
      <c r="J80" s="120" t="str">
        <v>kg/tonne-km</v>
      </c>
      <c r="K80" s="120" t="str">
        <v>WeightOverDistance</v>
      </c>
      <c r="L80" s="120">
        <v>5.8349999999999999E-2</v>
      </c>
      <c r="M80" s="120">
        <v>0</v>
      </c>
      <c r="N80" s="120">
        <v>0</v>
      </c>
      <c r="O80" s="120">
        <v>0</v>
      </c>
      <c r="P80" s="123">
        <v>0</v>
      </c>
    </row>
    <row r="81" spans="2:16" ht="102" x14ac:dyDescent="0.2">
      <c r="B81" s="122" t="str">
        <v>freight_vehicle-vehicle_type_hgv_rigid-fuel_source_diesel-vehicle_weight_gt_7.5t_lt_17t-percentage_load_na</v>
      </c>
      <c r="C81" s="119" t="str">
        <v>Road freight diesel rigid HGV (&gt;7.5 t-17 t) average laden</v>
      </c>
      <c r="D81" s="119" t="str">
        <v>0e75b8d7-0580-4b32-ab25-e911e3c57882</v>
      </c>
      <c r="E81" s="119" t="str">
        <v>Transport</v>
      </c>
      <c r="F81" s="119" t="str">
        <v>Road Freight</v>
      </c>
      <c r="G81" s="120" t="str">
        <v>GB</v>
      </c>
      <c r="H81" s="120" t="str">
        <v>BEIS</v>
      </c>
      <c r="I81" s="120">
        <v>2022</v>
      </c>
      <c r="J81" s="120" t="str">
        <v>kg/tonne-km</v>
      </c>
      <c r="K81" s="120" t="str">
        <v>WeightOverDistance</v>
      </c>
      <c r="L81" s="120">
        <v>0.3866</v>
      </c>
      <c r="M81" s="120">
        <v>0.38229999999999997</v>
      </c>
      <c r="N81" s="120">
        <v>2.7999999999999999E-6</v>
      </c>
      <c r="O81" s="120">
        <v>1.42E-5</v>
      </c>
      <c r="P81" s="123">
        <v>0</v>
      </c>
    </row>
    <row r="82" spans="2:16" ht="102" x14ac:dyDescent="0.2">
      <c r="B82" s="122" t="str">
        <v>freight_vehicle-vehicle_type_hgv_rigid-fuel_source_diesel-vehicle_weight_gt_7.5t_lt_17t-percentage_load_na</v>
      </c>
      <c r="C82" s="119" t="str">
        <v>Road freight diesel rigid HGV (&gt;7.5 t-17 t) average laden</v>
      </c>
      <c r="D82" s="119" t="str">
        <v>9f20e6f7-0aa1-4db8-8295-eebfe3460e41</v>
      </c>
      <c r="E82" s="119" t="str">
        <v>Transport</v>
      </c>
      <c r="F82" s="119" t="str">
        <v>Road Freight</v>
      </c>
      <c r="G82" s="120" t="str">
        <v>GB</v>
      </c>
      <c r="H82" s="120" t="str">
        <v>BEIS</v>
      </c>
      <c r="I82" s="120">
        <v>2022</v>
      </c>
      <c r="J82" s="120" t="str">
        <v>kg/tonne-km</v>
      </c>
      <c r="K82" s="120" t="str">
        <v>WeightOverDistance</v>
      </c>
      <c r="L82" s="120">
        <v>8.2379999999999995E-2</v>
      </c>
      <c r="M82" s="120">
        <v>0</v>
      </c>
      <c r="N82" s="120">
        <v>0</v>
      </c>
      <c r="O82" s="120">
        <v>0</v>
      </c>
      <c r="P82" s="123">
        <v>0</v>
      </c>
    </row>
    <row r="83" spans="2:16" ht="85" x14ac:dyDescent="0.2">
      <c r="B83" s="122" t="str">
        <v>freight_vehicle-vehicle_type_hgv_rigid-fuel_source_diesel-vehicle_weight_na-percentage_load_100</v>
      </c>
      <c r="C83" s="119" t="str">
        <v>Road freight diesel rigids HGV 100% laden</v>
      </c>
      <c r="D83" s="119" t="str">
        <v>d011a36c-5c80-4709-8b01-cbbffe9dbce8</v>
      </c>
      <c r="E83" s="119" t="str">
        <v>Transport</v>
      </c>
      <c r="F83" s="119" t="str">
        <v>Road Freight</v>
      </c>
      <c r="G83" s="120" t="str">
        <v>GB</v>
      </c>
      <c r="H83" s="120" t="str">
        <v>BEIS</v>
      </c>
      <c r="I83" s="120">
        <v>2022</v>
      </c>
      <c r="J83" s="120" t="str">
        <v>kg/tonne-km</v>
      </c>
      <c r="K83" s="120" t="str">
        <v>WeightOverDistance</v>
      </c>
      <c r="L83" s="120">
        <v>5.355E-2</v>
      </c>
      <c r="M83" s="120">
        <v>0</v>
      </c>
      <c r="N83" s="120">
        <v>0</v>
      </c>
      <c r="O83" s="120">
        <v>0</v>
      </c>
      <c r="P83" s="123">
        <v>0</v>
      </c>
    </row>
    <row r="84" spans="2:16" ht="85" x14ac:dyDescent="0.2">
      <c r="B84" s="122" t="str">
        <v>freight_vehicle-vehicle_type_hgv_rigid-fuel_source_diesel-vehicle_weight_na-percentage_load_100</v>
      </c>
      <c r="C84" s="119" t="str">
        <v>Road freight diesel rigids HGV 100% laden</v>
      </c>
      <c r="D84" s="119" t="str">
        <v>cbfeae81-a44a-4e8b-a55d-3ed593a1a1b8</v>
      </c>
      <c r="E84" s="119" t="str">
        <v>Transport</v>
      </c>
      <c r="F84" s="119" t="str">
        <v>Road Freight</v>
      </c>
      <c r="G84" s="120" t="str">
        <v>GB</v>
      </c>
      <c r="H84" s="120" t="str">
        <v>BEIS</v>
      </c>
      <c r="I84" s="120">
        <v>2022</v>
      </c>
      <c r="J84" s="120" t="str">
        <v>kg/tonne-km</v>
      </c>
      <c r="K84" s="120" t="str">
        <v>WeightOverDistance</v>
      </c>
      <c r="L84" s="120">
        <v>0.13350000000000001</v>
      </c>
      <c r="M84" s="120">
        <v>0.13200000000000001</v>
      </c>
      <c r="N84" s="120">
        <v>7.9999999999999996E-7</v>
      </c>
      <c r="O84" s="120">
        <v>4.6999999999999999E-6</v>
      </c>
      <c r="P84" s="123">
        <v>0</v>
      </c>
    </row>
    <row r="85" spans="2:16" ht="85" x14ac:dyDescent="0.2">
      <c r="B85" s="122" t="str">
        <v>freight_vehicle-vehicle_type_hgv_rigid-fuel_source_diesel-vehicle_weight_na-percentage_load_50</v>
      </c>
      <c r="C85" s="119" t="str">
        <v>Road freight diesel rigids HGV 50% laden</v>
      </c>
      <c r="D85" s="119" t="str">
        <v>9a2737e9-6c0e-4d52-880f-326bd89bffc6</v>
      </c>
      <c r="E85" s="119" t="str">
        <v>Transport</v>
      </c>
      <c r="F85" s="119" t="str">
        <v>Road Freight</v>
      </c>
      <c r="G85" s="120" t="str">
        <v>GB</v>
      </c>
      <c r="H85" s="120" t="str">
        <v>BEIS</v>
      </c>
      <c r="I85" s="120">
        <v>2022</v>
      </c>
      <c r="J85" s="120" t="str">
        <v>kg/tonne-km</v>
      </c>
      <c r="K85" s="120" t="str">
        <v>WeightOverDistance</v>
      </c>
      <c r="L85" s="120">
        <v>0.22919999999999999</v>
      </c>
      <c r="M85" s="120">
        <v>0.22639999999999999</v>
      </c>
      <c r="N85" s="120">
        <v>1.9999999999999999E-6</v>
      </c>
      <c r="O85" s="120">
        <v>9.3999999999999998E-6</v>
      </c>
      <c r="P85" s="123">
        <v>0</v>
      </c>
    </row>
    <row r="86" spans="2:16" ht="85" x14ac:dyDescent="0.2">
      <c r="B86" s="122" t="str">
        <v>freight_vehicle-vehicle_type_hgv_rigid-fuel_source_diesel-vehicle_weight_na-percentage_load_50</v>
      </c>
      <c r="C86" s="119" t="str">
        <v>Road freight diesel rigids HGV 50% laden</v>
      </c>
      <c r="D86" s="119" t="str">
        <v>2ad2a676-d88f-4e1a-8133-03c81478b25a</v>
      </c>
      <c r="E86" s="119" t="str">
        <v>Transport</v>
      </c>
      <c r="F86" s="119" t="str">
        <v>Road Freight</v>
      </c>
      <c r="G86" s="120" t="str">
        <v>GB</v>
      </c>
      <c r="H86" s="120" t="str">
        <v>BEIS</v>
      </c>
      <c r="I86" s="120">
        <v>2022</v>
      </c>
      <c r="J86" s="120" t="str">
        <v>kg/tonne-km</v>
      </c>
      <c r="K86" s="120" t="str">
        <v>WeightOverDistance</v>
      </c>
      <c r="L86" s="120">
        <v>5.0410000000000003E-2</v>
      </c>
      <c r="M86" s="120">
        <v>0</v>
      </c>
      <c r="N86" s="120">
        <v>0</v>
      </c>
      <c r="O86" s="120">
        <v>0</v>
      </c>
      <c r="P86" s="123">
        <v>0</v>
      </c>
    </row>
    <row r="87" spans="2:16" ht="85" x14ac:dyDescent="0.2">
      <c r="B87" s="122" t="str">
        <v>freight_vehicle-vehicle_type_hgv_rigid-fuel_source_diesel-vehicle_weight_na-percentage_load_na</v>
      </c>
      <c r="C87" s="119" t="str">
        <v>Road freight diesel rigids HGV average laden</v>
      </c>
      <c r="D87" s="119" t="str">
        <v>fd28ac14-7698-4d77-93f2-404187f155ab</v>
      </c>
      <c r="E87" s="119" t="str">
        <v>Transport</v>
      </c>
      <c r="F87" s="119" t="str">
        <v>Road Freight</v>
      </c>
      <c r="G87" s="120" t="str">
        <v>GB</v>
      </c>
      <c r="H87" s="120" t="str">
        <v>BEIS</v>
      </c>
      <c r="I87" s="120">
        <v>2022</v>
      </c>
      <c r="J87" s="120" t="str">
        <v>kg/tonne-km</v>
      </c>
      <c r="K87" s="120" t="str">
        <v>WeightOverDistance</v>
      </c>
      <c r="L87" s="120">
        <v>0.21340000000000001</v>
      </c>
      <c r="M87" s="120">
        <v>0.21079999999999999</v>
      </c>
      <c r="N87" s="120">
        <v>1.5999999999999999E-6</v>
      </c>
      <c r="O87" s="120">
        <v>8.6600000000000001E-6</v>
      </c>
      <c r="P87" s="123">
        <v>0</v>
      </c>
    </row>
    <row r="88" spans="2:16" ht="85" x14ac:dyDescent="0.2">
      <c r="B88" s="122" t="str">
        <v>freight_vehicle-vehicle_type_hgv_rigid-fuel_source_diesel-vehicle_weight_na-percentage_load_na</v>
      </c>
      <c r="C88" s="119" t="str">
        <v>Road freight diesel rigids HGV average laden</v>
      </c>
      <c r="D88" s="119" t="str">
        <v>123ddd43-30a0-4668-8ada-076f4037b8c8</v>
      </c>
      <c r="E88" s="119" t="str">
        <v>Transport</v>
      </c>
      <c r="F88" s="119" t="str">
        <v>Road Freight</v>
      </c>
      <c r="G88" s="120" t="str">
        <v>GB</v>
      </c>
      <c r="H88" s="120" t="str">
        <v>BEIS</v>
      </c>
      <c r="I88" s="120">
        <v>2022</v>
      </c>
      <c r="J88" s="120" t="str">
        <v>kg/tonne-km</v>
      </c>
      <c r="K88" s="120" t="str">
        <v>WeightOverDistance</v>
      </c>
      <c r="L88" s="120">
        <v>5.0410000000000003E-2</v>
      </c>
      <c r="M88" s="120">
        <v>0</v>
      </c>
      <c r="N88" s="120">
        <v>0</v>
      </c>
      <c r="O88" s="120">
        <v>0</v>
      </c>
      <c r="P88" s="123">
        <v>0</v>
      </c>
    </row>
    <row r="89" spans="2:16" ht="102" x14ac:dyDescent="0.2">
      <c r="B89" s="122" t="str">
        <v>freight_vehicle-vehicle_type_hgv_rigid_refrig-fuel_source_diesel-vehicle_weight_gt_17t-percentage_load_100</v>
      </c>
      <c r="C89" s="119" t="str">
        <v>Road freight diesel refrigerated rigid HGV (&gt;17t) 100% laden</v>
      </c>
      <c r="D89" s="119" t="str">
        <v>b50cf042-10ad-41e0-8f76-b5f662f522ea</v>
      </c>
      <c r="E89" s="119" t="str">
        <v>Transport</v>
      </c>
      <c r="F89" s="119" t="str">
        <v>Road Freight</v>
      </c>
      <c r="G89" s="120" t="str">
        <v>GB</v>
      </c>
      <c r="H89" s="120" t="str">
        <v>BEIS</v>
      </c>
      <c r="I89" s="120">
        <v>2022</v>
      </c>
      <c r="J89" s="120" t="str">
        <v>kg/tonne-km</v>
      </c>
      <c r="K89" s="120" t="str">
        <v>WeightOverDistance</v>
      </c>
      <c r="L89" s="120">
        <v>0.14949999999999999</v>
      </c>
      <c r="M89" s="120">
        <v>0.14810000000000001</v>
      </c>
      <c r="N89" s="120">
        <v>7.9999999999999996E-7</v>
      </c>
      <c r="O89" s="120">
        <v>4.3599999999999998E-6</v>
      </c>
      <c r="P89" s="123">
        <v>0</v>
      </c>
    </row>
    <row r="90" spans="2:16" ht="102" x14ac:dyDescent="0.2">
      <c r="B90" s="122" t="str">
        <v>freight_vehicle-vehicle_type_hgv_rigid_refrig-fuel_source_diesel-vehicle_weight_gt_17t-percentage_load_100</v>
      </c>
      <c r="C90" s="119" t="str">
        <v>Road freight diesel refrigerated rigid HGV (&gt;17t) 100% laden</v>
      </c>
      <c r="D90" s="119" t="str">
        <v>60a329b5-ba5e-43e5-8b8a-a6efd74089d4</v>
      </c>
      <c r="E90" s="119" t="str">
        <v>Transport</v>
      </c>
      <c r="F90" s="119" t="str">
        <v>Road Freight</v>
      </c>
      <c r="G90" s="120" t="str">
        <v>GB</v>
      </c>
      <c r="H90" s="120" t="str">
        <v>BEIS</v>
      </c>
      <c r="I90" s="120">
        <v>2022</v>
      </c>
      <c r="J90" s="120" t="str">
        <v>kg/tonne-km</v>
      </c>
      <c r="K90" s="120" t="str">
        <v>WeightOverDistance</v>
      </c>
      <c r="L90" s="120">
        <v>3.4810000000000001E-2</v>
      </c>
      <c r="M90" s="120">
        <v>0</v>
      </c>
      <c r="N90" s="120">
        <v>0</v>
      </c>
      <c r="O90" s="120">
        <v>0</v>
      </c>
      <c r="P90" s="123">
        <v>0</v>
      </c>
    </row>
    <row r="91" spans="2:16" ht="102" x14ac:dyDescent="0.2">
      <c r="B91" s="122" t="str">
        <v>freight_vehicle-vehicle_type_hgv_rigid_refrig-fuel_source_diesel-vehicle_weight_gt_17t-percentage_load_50</v>
      </c>
      <c r="C91" s="119" t="str">
        <v>Road freight diesel refrigerated rigid HGV (&gt;17t) 50% laden</v>
      </c>
      <c r="D91" s="119" t="str">
        <v>9e2df8e0-1de5-457e-8dc6-0e1f6542880d</v>
      </c>
      <c r="E91" s="119" t="str">
        <v>Transport</v>
      </c>
      <c r="F91" s="119" t="str">
        <v>Road Freight</v>
      </c>
      <c r="G91" s="120" t="str">
        <v>GB</v>
      </c>
      <c r="H91" s="120" t="str">
        <v>BEIS</v>
      </c>
      <c r="I91" s="120">
        <v>2022</v>
      </c>
      <c r="J91" s="120" t="str">
        <v>kg/tonne-km</v>
      </c>
      <c r="K91" s="120" t="str">
        <v>WeightOverDistance</v>
      </c>
      <c r="L91" s="120">
        <v>5.8999999999999997E-2</v>
      </c>
      <c r="M91" s="120">
        <v>0</v>
      </c>
      <c r="N91" s="120">
        <v>0</v>
      </c>
      <c r="O91" s="120">
        <v>0</v>
      </c>
      <c r="P91" s="123">
        <v>0</v>
      </c>
    </row>
    <row r="92" spans="2:16" ht="102" x14ac:dyDescent="0.2">
      <c r="B92" s="122" t="str">
        <v>freight_vehicle-vehicle_type_hgv_rigid_refrig-fuel_source_diesel-vehicle_weight_gt_17t-percentage_load_50</v>
      </c>
      <c r="C92" s="119" t="str">
        <v>Road freight diesel refrigerated rigid HGV (&gt;17t) 50% laden</v>
      </c>
      <c r="D92" s="119" t="str">
        <v>66aaf24f-27e8-482b-8ef7-e1b1ec611522</v>
      </c>
      <c r="E92" s="119" t="str">
        <v>Transport</v>
      </c>
      <c r="F92" s="119" t="str">
        <v>Road Freight</v>
      </c>
      <c r="G92" s="120" t="str">
        <v>GB</v>
      </c>
      <c r="H92" s="120" t="str">
        <v>BEIS</v>
      </c>
      <c r="I92" s="120">
        <v>2022</v>
      </c>
      <c r="J92" s="120" t="str">
        <v>kg/tonne-km</v>
      </c>
      <c r="K92" s="120" t="str">
        <v>WeightOverDistance</v>
      </c>
      <c r="L92" s="120">
        <v>0.25369999999999998</v>
      </c>
      <c r="M92" s="120">
        <v>0.25109999999999999</v>
      </c>
      <c r="N92" s="120">
        <v>1.5999999999999999E-6</v>
      </c>
      <c r="O92" s="120">
        <v>8.7600000000000008E-6</v>
      </c>
      <c r="P92" s="123">
        <v>0</v>
      </c>
    </row>
    <row r="93" spans="2:16" ht="102" x14ac:dyDescent="0.2">
      <c r="B93" s="122" t="str">
        <v>freight_vehicle-vehicle_type_hgv_rigid_refrig-fuel_source_diesel-vehicle_weight_gt_17t-percentage_load_na</v>
      </c>
      <c r="C93" s="119" t="str">
        <v>Road freight diesel refrigerated rigid HGV (&gt;17t) average laden</v>
      </c>
      <c r="D93" s="119" t="str">
        <v>a1f0162e-2534-4a29-bc5f-8d7c0d87cb32</v>
      </c>
      <c r="E93" s="119" t="str">
        <v>Transport</v>
      </c>
      <c r="F93" s="119" t="str">
        <v>Road Freight</v>
      </c>
      <c r="G93" s="120" t="str">
        <v>GB</v>
      </c>
      <c r="H93" s="120" t="str">
        <v>BEIS</v>
      </c>
      <c r="I93" s="120">
        <v>2022</v>
      </c>
      <c r="J93" s="120" t="str">
        <v>kg/tonne-km</v>
      </c>
      <c r="K93" s="120" t="str">
        <v>WeightOverDistance</v>
      </c>
      <c r="L93" s="120">
        <v>0.22140000000000001</v>
      </c>
      <c r="M93" s="120">
        <v>0.21909999999999999</v>
      </c>
      <c r="N93" s="120">
        <v>1.5999999999999999E-6</v>
      </c>
      <c r="O93" s="120">
        <v>7.5800000000000003E-6</v>
      </c>
      <c r="P93" s="123">
        <v>0</v>
      </c>
    </row>
    <row r="94" spans="2:16" ht="102" x14ac:dyDescent="0.2">
      <c r="B94" s="122" t="str">
        <v>freight_vehicle-vehicle_type_hgv_rigid_refrig-fuel_source_diesel-vehicle_weight_gt_17t-percentage_load_na</v>
      </c>
      <c r="C94" s="119" t="str">
        <v>Road freight diesel refrigerated rigid HGV (&gt;17t) average laden</v>
      </c>
      <c r="D94" s="119" t="str">
        <v>eea50fa4-39ee-4008-b073-d9fd7f09aa6c</v>
      </c>
      <c r="E94" s="119" t="str">
        <v>Transport</v>
      </c>
      <c r="F94" s="119" t="str">
        <v>Road Freight</v>
      </c>
      <c r="G94" s="120" t="str">
        <v>GB</v>
      </c>
      <c r="H94" s="120" t="str">
        <v>BEIS</v>
      </c>
      <c r="I94" s="120">
        <v>2022</v>
      </c>
      <c r="J94" s="120" t="str">
        <v>kg/tonne-km</v>
      </c>
      <c r="K94" s="120" t="str">
        <v>WeightOverDistance</v>
      </c>
      <c r="L94" s="120">
        <v>5.2499999999999998E-2</v>
      </c>
      <c r="M94" s="120">
        <v>0</v>
      </c>
      <c r="N94" s="120">
        <v>0</v>
      </c>
      <c r="O94" s="120">
        <v>0</v>
      </c>
      <c r="P94" s="123">
        <v>0</v>
      </c>
    </row>
    <row r="95" spans="2:16" ht="119" x14ac:dyDescent="0.2">
      <c r="B95" s="122" t="str">
        <v>freight_vehicle-vehicle_type_hgv_rigid_refrig-fuel_source_diesel-vehicle_weight_gt_3.5t_lt_7.5t-percentage_load_100</v>
      </c>
      <c r="C95" s="119" t="str">
        <v>Road freight diesel refrigerated rigid HGV (3.5 t - 7.5 t) 100% laden</v>
      </c>
      <c r="D95" s="119" t="str">
        <v>2cb2af4d-3a17-4766-9ef5-f0b2ad26a8a2</v>
      </c>
      <c r="E95" s="119" t="str">
        <v>Transport</v>
      </c>
      <c r="F95" s="119" t="str">
        <v>Road Freight</v>
      </c>
      <c r="G95" s="120" t="str">
        <v>GB</v>
      </c>
      <c r="H95" s="120" t="str">
        <v>BEIS</v>
      </c>
      <c r="I95" s="120">
        <v>2022</v>
      </c>
      <c r="J95" s="120" t="str">
        <v>kg/tonne-km</v>
      </c>
      <c r="K95" s="120" t="str">
        <v>WeightOverDistance</v>
      </c>
      <c r="L95" s="120">
        <v>0.31440000000000001</v>
      </c>
      <c r="M95" s="120">
        <v>0.3115</v>
      </c>
      <c r="N95" s="120">
        <v>1.9999999999999999E-6</v>
      </c>
      <c r="O95" s="120">
        <v>9.3600000000000002E-6</v>
      </c>
      <c r="P95" s="123">
        <v>0</v>
      </c>
    </row>
    <row r="96" spans="2:16" ht="119" x14ac:dyDescent="0.2">
      <c r="B96" s="122" t="str">
        <v>freight_vehicle-vehicle_type_hgv_rigid_refrig-fuel_source_diesel-vehicle_weight_gt_3.5t_lt_7.5t-percentage_load_100</v>
      </c>
      <c r="C96" s="119" t="str">
        <v>Road freight diesel refrigerated rigid HGV (3.5 t - 7.5 t) 100% laden</v>
      </c>
      <c r="D96" s="119" t="str">
        <v>0ff06e56-ed9b-402e-96d9-5aa0cfc8216c</v>
      </c>
      <c r="E96" s="119" t="str">
        <v>Transport</v>
      </c>
      <c r="F96" s="119" t="str">
        <v>Road Freight</v>
      </c>
      <c r="G96" s="120" t="str">
        <v>GB</v>
      </c>
      <c r="H96" s="120" t="str">
        <v>BEIS</v>
      </c>
      <c r="I96" s="120">
        <v>2022</v>
      </c>
      <c r="J96" s="120" t="str">
        <v>kg/tonne-km</v>
      </c>
      <c r="K96" s="120" t="str">
        <v>WeightOverDistance</v>
      </c>
      <c r="L96" s="120">
        <v>7.0440000000000003E-2</v>
      </c>
      <c r="M96" s="120">
        <v>0</v>
      </c>
      <c r="N96" s="120">
        <v>0</v>
      </c>
      <c r="O96" s="120">
        <v>0</v>
      </c>
      <c r="P96" s="123">
        <v>0</v>
      </c>
    </row>
    <row r="97" spans="2:16" ht="119" x14ac:dyDescent="0.2">
      <c r="B97" s="122" t="str">
        <v>freight_vehicle-vehicle_type_hgv_rigid_refrig-fuel_source_diesel-vehicle_weight_gt_3.5t_lt_7.5t-percentage_load_50</v>
      </c>
      <c r="C97" s="119" t="str">
        <v>Road freight diesel refrigerated rigid HGV (3.5 t - 7.5 t) 50% laden</v>
      </c>
      <c r="D97" s="119" t="str">
        <v>d3410128-a700-49b8-8d08-7e3427dd733c</v>
      </c>
      <c r="E97" s="119" t="str">
        <v>Transport</v>
      </c>
      <c r="F97" s="119" t="str">
        <v>Road Freight</v>
      </c>
      <c r="G97" s="120" t="str">
        <v>GB</v>
      </c>
      <c r="H97" s="120" t="str">
        <v>BEIS</v>
      </c>
      <c r="I97" s="120">
        <v>2022</v>
      </c>
      <c r="J97" s="120" t="str">
        <v>kg/tonne-km</v>
      </c>
      <c r="K97" s="120" t="str">
        <v>WeightOverDistance</v>
      </c>
      <c r="L97" s="120">
        <v>0.58260000000000001</v>
      </c>
      <c r="M97" s="120">
        <v>0.57689999999999997</v>
      </c>
      <c r="N97" s="120">
        <v>3.5999999999999998E-6</v>
      </c>
      <c r="O97" s="120">
        <v>1.8700000000000001E-5</v>
      </c>
      <c r="P97" s="123">
        <v>0</v>
      </c>
    </row>
    <row r="98" spans="2:16" ht="119" x14ac:dyDescent="0.2">
      <c r="B98" s="122" t="str">
        <v>freight_vehicle-vehicle_type_hgv_rigid_refrig-fuel_source_diesel-vehicle_weight_gt_3.5t_lt_7.5t-percentage_load_50</v>
      </c>
      <c r="C98" s="119" t="str">
        <v>Road freight diesel refrigerated rigid HGV (3.5 t - 7.5 t) 50% laden</v>
      </c>
      <c r="D98" s="119" t="str">
        <v>9b39db5a-3782-45e6-9e26-1c1e7f111db7</v>
      </c>
      <c r="E98" s="119" t="str">
        <v>Transport</v>
      </c>
      <c r="F98" s="119" t="str">
        <v>Road Freight</v>
      </c>
      <c r="G98" s="120" t="str">
        <v>GB</v>
      </c>
      <c r="H98" s="120" t="str">
        <v>BEIS</v>
      </c>
      <c r="I98" s="120">
        <v>2022</v>
      </c>
      <c r="J98" s="120" t="str">
        <v>kg/tonne-km</v>
      </c>
      <c r="K98" s="120" t="str">
        <v>WeightOverDistance</v>
      </c>
      <c r="L98" s="120">
        <v>0.13039999999999999</v>
      </c>
      <c r="M98" s="120">
        <v>0</v>
      </c>
      <c r="N98" s="120">
        <v>0</v>
      </c>
      <c r="O98" s="120">
        <v>0</v>
      </c>
      <c r="P98" s="123">
        <v>0</v>
      </c>
    </row>
    <row r="99" spans="2:16" ht="119" x14ac:dyDescent="0.2">
      <c r="B99" s="122" t="str">
        <v>freight_vehicle-vehicle_type_hgv_rigid_refrig-fuel_source_diesel-vehicle_weight_gt_3.5t_lt_7.5t-percentage_load_na</v>
      </c>
      <c r="C99" s="119" t="str">
        <v>Road freight diesel refrigerated rigid HGV(&gt;3.5t - 7.5t) average laden</v>
      </c>
      <c r="D99" s="119" t="str">
        <v>b4b21cde-0197-4403-a121-da9fa3aa41fc</v>
      </c>
      <c r="E99" s="119" t="str">
        <v>Transport</v>
      </c>
      <c r="F99" s="119" t="str">
        <v>Road Freight</v>
      </c>
      <c r="G99" s="120" t="str">
        <v>GB</v>
      </c>
      <c r="H99" s="120" t="str">
        <v>BEIS</v>
      </c>
      <c r="I99" s="120">
        <v>2022</v>
      </c>
      <c r="J99" s="120" t="str">
        <v>kg/tonne-km</v>
      </c>
      <c r="K99" s="120" t="str">
        <v>WeightOverDistance</v>
      </c>
      <c r="L99" s="120">
        <v>0.6694</v>
      </c>
      <c r="M99" s="120">
        <v>0.6633</v>
      </c>
      <c r="N99" s="120">
        <v>3.9999999999999998E-6</v>
      </c>
      <c r="O99" s="120">
        <v>2.0299999999999999E-5</v>
      </c>
      <c r="P99" s="123">
        <v>0</v>
      </c>
    </row>
    <row r="100" spans="2:16" ht="119" x14ac:dyDescent="0.2">
      <c r="B100" s="122" t="str">
        <v>freight_vehicle-vehicle_type_hgv_rigid_refrig-fuel_source_diesel-vehicle_weight_gt_3.5t_lt_7.5t-percentage_load_na</v>
      </c>
      <c r="C100" s="119" t="str">
        <v>Road freight diesel refrigerated rigid HGV(&gt;3.5t - 7.5t) average laden</v>
      </c>
      <c r="D100" s="119" t="str">
        <v>39436e8a-d1f5-4915-88ba-7975bd5977a2</v>
      </c>
      <c r="E100" s="119" t="str">
        <v>Transport</v>
      </c>
      <c r="F100" s="119" t="str">
        <v>Road Freight</v>
      </c>
      <c r="G100" s="120" t="str">
        <v>GB</v>
      </c>
      <c r="H100" s="120" t="str">
        <v>BEIS</v>
      </c>
      <c r="I100" s="120">
        <v>2022</v>
      </c>
      <c r="J100" s="120" t="str">
        <v>kg/tonne-km</v>
      </c>
      <c r="K100" s="120" t="str">
        <v>WeightOverDistance</v>
      </c>
      <c r="L100" s="120">
        <v>0.1409</v>
      </c>
      <c r="M100" s="120">
        <v>0</v>
      </c>
      <c r="N100" s="120">
        <v>0</v>
      </c>
      <c r="O100" s="120">
        <v>0</v>
      </c>
      <c r="P100" s="123">
        <v>0</v>
      </c>
    </row>
    <row r="101" spans="2:16" ht="119" x14ac:dyDescent="0.2">
      <c r="B101" s="122" t="str">
        <v>freight_vehicle-vehicle_type_hgv_rigid_refrig-fuel_source_diesel-vehicle_weight_gt_7.5t_lt_17t-percentage_load_100</v>
      </c>
      <c r="C101" s="119" t="str">
        <v>Road freight diesel refrigerated rigid HGV (7.5 t - 17 t) 100% laden</v>
      </c>
      <c r="D101" s="119" t="str">
        <v>a879fe62-cbb2-4d91-b54a-e06f2eb33f57</v>
      </c>
      <c r="E101" s="119" t="str">
        <v>Transport</v>
      </c>
      <c r="F101" s="119" t="str">
        <v>Road Freight</v>
      </c>
      <c r="G101" s="120" t="str">
        <v>GB</v>
      </c>
      <c r="H101" s="120" t="str">
        <v>BEIS</v>
      </c>
      <c r="I101" s="120">
        <v>2022</v>
      </c>
      <c r="J101" s="120" t="str">
        <v>kg/tonne-km</v>
      </c>
      <c r="K101" s="120" t="str">
        <v>WeightOverDistance</v>
      </c>
      <c r="L101" s="120">
        <v>0.1734</v>
      </c>
      <c r="M101" s="120">
        <v>0.1719</v>
      </c>
      <c r="N101" s="120">
        <v>7.9999999999999996E-7</v>
      </c>
      <c r="O101" s="120">
        <v>4.8300000000000003E-6</v>
      </c>
      <c r="P101" s="123">
        <v>0</v>
      </c>
    </row>
    <row r="102" spans="2:16" ht="119" x14ac:dyDescent="0.2">
      <c r="B102" s="122" t="str">
        <v>freight_vehicle-vehicle_type_hgv_rigid_refrig-fuel_source_diesel-vehicle_weight_gt_7.5t_lt_17t-percentage_load_100</v>
      </c>
      <c r="C102" s="119" t="str">
        <v>Road freight diesel refrigerated rigid HGV (7.5 t - 17 t) 100% laden</v>
      </c>
      <c r="D102" s="119" t="str">
        <v>e287dc24-2005-41e3-b590-fcfe4a6806a0</v>
      </c>
      <c r="E102" s="119" t="str">
        <v>Transport</v>
      </c>
      <c r="F102" s="119" t="str">
        <v>Road Freight</v>
      </c>
      <c r="G102" s="120" t="str">
        <v>GB</v>
      </c>
      <c r="H102" s="120" t="str">
        <v>BEIS</v>
      </c>
      <c r="I102" s="120">
        <v>2022</v>
      </c>
      <c r="J102" s="120" t="str">
        <v>kg/tonne-km</v>
      </c>
      <c r="K102" s="120" t="str">
        <v>WeightOverDistance</v>
      </c>
      <c r="L102" s="120">
        <v>3.9149999999999997E-2</v>
      </c>
      <c r="M102" s="120">
        <v>0</v>
      </c>
      <c r="N102" s="120">
        <v>0</v>
      </c>
      <c r="O102" s="120">
        <v>0</v>
      </c>
      <c r="P102" s="123">
        <v>0</v>
      </c>
    </row>
    <row r="103" spans="2:16" ht="119" x14ac:dyDescent="0.2">
      <c r="B103" s="122" t="str">
        <v>freight_vehicle-vehicle_type_hgv_rigid_refrig-fuel_source_diesel-vehicle_weight_gt_7.5t_lt_17t-percentage_load_50</v>
      </c>
      <c r="C103" s="119" t="str">
        <v>Road freight diesel refrigerated rigid HGV (&gt;7.5t - 17t) 50% laden</v>
      </c>
      <c r="D103" s="119" t="str">
        <v>76bebc44-ae06-456f-ad7c-52048c52f24a</v>
      </c>
      <c r="E103" s="119" t="str">
        <v>Transport</v>
      </c>
      <c r="F103" s="119" t="str">
        <v>Road Freight</v>
      </c>
      <c r="G103" s="120" t="str">
        <v>GB</v>
      </c>
      <c r="H103" s="120" t="str">
        <v>BEIS</v>
      </c>
      <c r="I103" s="120">
        <v>2022</v>
      </c>
      <c r="J103" s="120" t="str">
        <v>kg/tonne-km</v>
      </c>
      <c r="K103" s="120" t="str">
        <v>WeightOverDistance</v>
      </c>
      <c r="L103" s="120">
        <v>0.3085</v>
      </c>
      <c r="M103" s="120">
        <v>0.30559999999999998</v>
      </c>
      <c r="N103" s="120">
        <v>1.9999999999999999E-6</v>
      </c>
      <c r="O103" s="120">
        <v>9.6299999999999993E-6</v>
      </c>
      <c r="P103" s="123">
        <v>0</v>
      </c>
    </row>
    <row r="104" spans="2:16" ht="119" x14ac:dyDescent="0.2">
      <c r="B104" s="122" t="str">
        <v>freight_vehicle-vehicle_type_hgv_rigid_refrig-fuel_source_diesel-vehicle_weight_gt_7.5t_lt_17t-percentage_load_50</v>
      </c>
      <c r="C104" s="119" t="str">
        <v>Road freight diesel refrigerated rigid HGV (&gt;7.5t - 17t) 50% laden</v>
      </c>
      <c r="D104" s="119" t="str">
        <v>0c901713-6d96-4cf1-ae53-e20747292389</v>
      </c>
      <c r="E104" s="119" t="str">
        <v>Transport</v>
      </c>
      <c r="F104" s="119" t="str">
        <v>Road Freight</v>
      </c>
      <c r="G104" s="120" t="str">
        <v>GB</v>
      </c>
      <c r="H104" s="120" t="str">
        <v>BEIS</v>
      </c>
      <c r="I104" s="120">
        <v>2022</v>
      </c>
      <c r="J104" s="120" t="str">
        <v>kg/tonne-km</v>
      </c>
      <c r="K104" s="120" t="str">
        <v>WeightOverDistance</v>
      </c>
      <c r="L104" s="120">
        <v>6.9610000000000005E-2</v>
      </c>
      <c r="M104" s="120">
        <v>0</v>
      </c>
      <c r="N104" s="120">
        <v>0</v>
      </c>
      <c r="O104" s="120">
        <v>0</v>
      </c>
      <c r="P104" s="123">
        <v>0</v>
      </c>
    </row>
    <row r="105" spans="2:16" ht="119" x14ac:dyDescent="0.2">
      <c r="B105" s="122" t="str">
        <v>freight_vehicle-vehicle_type_hgv_rigid_refrig-fuel_source_diesel-vehicle_weight_gt_7.5t_lt_17t-percentage_load_na</v>
      </c>
      <c r="C105" s="119" t="str">
        <v>Road freight diesel refrigerated rigid HGV (&gt;7.5t - 17t) average laden</v>
      </c>
      <c r="D105" s="119" t="str">
        <v>27c1c0df-5e87-4123-b7a0-6ece84accd06</v>
      </c>
      <c r="E105" s="119" t="str">
        <v>Transport</v>
      </c>
      <c r="F105" s="119" t="str">
        <v>Road Freight</v>
      </c>
      <c r="G105" s="120" t="str">
        <v>GB</v>
      </c>
      <c r="H105" s="120" t="str">
        <v>BEIS</v>
      </c>
      <c r="I105" s="120">
        <v>2022</v>
      </c>
      <c r="J105" s="120" t="str">
        <v>kg/tonne-km</v>
      </c>
      <c r="K105" s="120" t="str">
        <v>WeightOverDistance</v>
      </c>
      <c r="L105" s="120">
        <v>0.46029999999999999</v>
      </c>
      <c r="M105" s="120">
        <v>0.45600000000000002</v>
      </c>
      <c r="N105" s="120">
        <v>2.7999999999999999E-6</v>
      </c>
      <c r="O105" s="120">
        <v>1.42E-5</v>
      </c>
      <c r="P105" s="123">
        <v>0</v>
      </c>
    </row>
    <row r="106" spans="2:16" ht="119" x14ac:dyDescent="0.2">
      <c r="B106" s="122" t="str">
        <v>freight_vehicle-vehicle_type_hgv_rigid_refrig-fuel_source_diesel-vehicle_weight_gt_7.5t_lt_17t-percentage_load_na</v>
      </c>
      <c r="C106" s="119" t="str">
        <v>Road freight diesel refrigerated rigid HGV (&gt;7.5t - 17t) average laden</v>
      </c>
      <c r="D106" s="119" t="str">
        <v>bd38485e-5adf-46c7-b388-9ca46e1bf4b9</v>
      </c>
      <c r="E106" s="119" t="str">
        <v>Transport</v>
      </c>
      <c r="F106" s="119" t="str">
        <v>Road Freight</v>
      </c>
      <c r="G106" s="120" t="str">
        <v>GB</v>
      </c>
      <c r="H106" s="120" t="str">
        <v>BEIS</v>
      </c>
      <c r="I106" s="120">
        <v>2022</v>
      </c>
      <c r="J106" s="120" t="str">
        <v>kg/tonne-km</v>
      </c>
      <c r="K106" s="120" t="str">
        <v>WeightOverDistance</v>
      </c>
      <c r="L106" s="120">
        <v>9.8269999999999996E-2</v>
      </c>
      <c r="M106" s="120">
        <v>0</v>
      </c>
      <c r="N106" s="120">
        <v>0</v>
      </c>
      <c r="O106" s="120">
        <v>0</v>
      </c>
      <c r="P106" s="123">
        <v>0</v>
      </c>
    </row>
    <row r="107" spans="2:16" ht="102" x14ac:dyDescent="0.2">
      <c r="B107" s="122" t="str">
        <v>freight_vehicle-vehicle_type_hgv_rigid_refrig-fuel_source_diesel-vehicle_weight_na-percentage_load_100</v>
      </c>
      <c r="C107" s="119" t="str">
        <v>Road freight diesel refrigerated rigid HGV 100% laden</v>
      </c>
      <c r="D107" s="119" t="str">
        <v>0a93bc83-c781-40b6-b94b-12833f3f63f3</v>
      </c>
      <c r="E107" s="119" t="str">
        <v>Transport</v>
      </c>
      <c r="F107" s="119" t="str">
        <v>Road Freight</v>
      </c>
      <c r="G107" s="120" t="str">
        <v>GB</v>
      </c>
      <c r="H107" s="120" t="str">
        <v>BEIS</v>
      </c>
      <c r="I107" s="120">
        <v>2022</v>
      </c>
      <c r="J107" s="120" t="str">
        <v>kg/tonne-km</v>
      </c>
      <c r="K107" s="120" t="str">
        <v>WeightOverDistance</v>
      </c>
      <c r="L107" s="120">
        <v>3.7199999999999997E-2</v>
      </c>
      <c r="M107" s="120">
        <v>0</v>
      </c>
      <c r="N107" s="120">
        <v>0</v>
      </c>
      <c r="O107" s="120">
        <v>0</v>
      </c>
      <c r="P107" s="123">
        <v>0</v>
      </c>
    </row>
    <row r="108" spans="2:16" ht="102" x14ac:dyDescent="0.2">
      <c r="B108" s="122" t="str">
        <v>freight_vehicle-vehicle_type_hgv_rigid_refrig-fuel_source_diesel-vehicle_weight_na-percentage_load_100</v>
      </c>
      <c r="C108" s="119" t="str">
        <v>Road freight diesel refrigerated rigid HGV 100% laden</v>
      </c>
      <c r="D108" s="119" t="str">
        <v>e3e199e3-25d0-4203-a5a8-2e7f8c7f6c96</v>
      </c>
      <c r="E108" s="119" t="str">
        <v>Transport</v>
      </c>
      <c r="F108" s="119" t="str">
        <v>Road Freight</v>
      </c>
      <c r="G108" s="120" t="str">
        <v>GB</v>
      </c>
      <c r="H108" s="120" t="str">
        <v>BEIS</v>
      </c>
      <c r="I108" s="120">
        <v>2022</v>
      </c>
      <c r="J108" s="120" t="str">
        <v>kg/tonne-km</v>
      </c>
      <c r="K108" s="120" t="str">
        <v>WeightOverDistance</v>
      </c>
      <c r="L108" s="120">
        <v>0.159</v>
      </c>
      <c r="M108" s="120">
        <v>0.1575</v>
      </c>
      <c r="N108" s="120">
        <v>7.9999999999999996E-7</v>
      </c>
      <c r="O108" s="120">
        <v>4.6999999999999999E-6</v>
      </c>
      <c r="P108" s="123">
        <v>0</v>
      </c>
    </row>
    <row r="109" spans="2:16" ht="102" x14ac:dyDescent="0.2">
      <c r="B109" s="122" t="str">
        <v>freight_vehicle-vehicle_type_hgv_rigid_refrig-fuel_source_diesel-vehicle_weight_na-percentage_load_50</v>
      </c>
      <c r="C109" s="119" t="str">
        <v>Road freight diesel refrigerated rigid HGV 50% laden</v>
      </c>
      <c r="D109" s="119" t="str">
        <v>238292f3-f90f-4e44-aa27-1c36284cbad7</v>
      </c>
      <c r="E109" s="119" t="str">
        <v>Transport</v>
      </c>
      <c r="F109" s="119" t="str">
        <v>Road Freight</v>
      </c>
      <c r="G109" s="120" t="str">
        <v>GB</v>
      </c>
      <c r="H109" s="120" t="str">
        <v>BEIS</v>
      </c>
      <c r="I109" s="120">
        <v>2022</v>
      </c>
      <c r="J109" s="120" t="str">
        <v>kg/tonne-km</v>
      </c>
      <c r="K109" s="120" t="str">
        <v>WeightOverDistance</v>
      </c>
      <c r="L109" s="120">
        <v>0.27289999999999998</v>
      </c>
      <c r="M109" s="120">
        <v>0.27010000000000001</v>
      </c>
      <c r="N109" s="120">
        <v>1.9999999999999999E-6</v>
      </c>
      <c r="O109" s="120">
        <v>9.3999999999999998E-6</v>
      </c>
      <c r="P109" s="123">
        <v>0</v>
      </c>
    </row>
    <row r="110" spans="2:16" ht="102" x14ac:dyDescent="0.2">
      <c r="B110" s="122" t="str">
        <v>freight_vehicle-vehicle_type_hgv_rigid_refrig-fuel_source_diesel-vehicle_weight_na-percentage_load_50</v>
      </c>
      <c r="C110" s="119" t="str">
        <v>Road freight diesel refrigerated rigid HGV 50% laden</v>
      </c>
      <c r="D110" s="119" t="str">
        <v>3da19f27-6db8-4b46-b48e-1a9909c62c38</v>
      </c>
      <c r="E110" s="119" t="str">
        <v>Transport</v>
      </c>
      <c r="F110" s="119" t="str">
        <v>Road Freight</v>
      </c>
      <c r="G110" s="120" t="str">
        <v>GB</v>
      </c>
      <c r="H110" s="120" t="str">
        <v>BEIS</v>
      </c>
      <c r="I110" s="120">
        <v>2022</v>
      </c>
      <c r="J110" s="120" t="str">
        <v>kg/tonne-km</v>
      </c>
      <c r="K110" s="120" t="str">
        <v>WeightOverDistance</v>
      </c>
      <c r="L110" s="120">
        <v>6.3880000000000006E-2</v>
      </c>
      <c r="M110" s="120">
        <v>0</v>
      </c>
      <c r="N110" s="120">
        <v>0</v>
      </c>
      <c r="O110" s="120">
        <v>0</v>
      </c>
      <c r="P110" s="123">
        <v>0</v>
      </c>
    </row>
    <row r="111" spans="2:16" ht="102" x14ac:dyDescent="0.2">
      <c r="B111" s="122" t="str">
        <v>freight_vehicle-vehicle_type_hgv_rigid_refrig-fuel_source_diesel-vehicle_weight_na-percentage_load_na</v>
      </c>
      <c r="C111" s="119" t="str">
        <v>Road freight diesel refrigerated rigid HGV average laden</v>
      </c>
      <c r="D111" s="119" t="str">
        <v>f5286c51-01ef-4dae-a890-f05bd51e0877</v>
      </c>
      <c r="E111" s="119" t="str">
        <v>Transport</v>
      </c>
      <c r="F111" s="119" t="str">
        <v>Road Freight</v>
      </c>
      <c r="G111" s="120" t="str">
        <v>GB</v>
      </c>
      <c r="H111" s="120" t="str">
        <v>BEIS</v>
      </c>
      <c r="I111" s="120">
        <v>2022</v>
      </c>
      <c r="J111" s="120" t="str">
        <v>kg/tonne-km</v>
      </c>
      <c r="K111" s="120" t="str">
        <v>WeightOverDistance</v>
      </c>
      <c r="L111" s="120">
        <v>3.0499999999999999E-2</v>
      </c>
      <c r="M111" s="120">
        <v>0</v>
      </c>
      <c r="N111" s="120">
        <v>0</v>
      </c>
      <c r="O111" s="120">
        <v>0</v>
      </c>
      <c r="P111" s="123">
        <v>0</v>
      </c>
    </row>
    <row r="112" spans="2:16" ht="102" x14ac:dyDescent="0.2">
      <c r="B112" s="122" t="str">
        <v>freight_vehicle-vehicle_type_hgv_rigid_refrig-fuel_source_diesel-vehicle_weight_na-percentage_load_na</v>
      </c>
      <c r="C112" s="119" t="str">
        <v>Road freight diesel refrigerated rigid HGV average laden</v>
      </c>
      <c r="D112" s="119" t="str">
        <v>2bc97716-a10d-490f-88c6-60a5dd524688</v>
      </c>
      <c r="E112" s="119" t="str">
        <v>Transport</v>
      </c>
      <c r="F112" s="119" t="str">
        <v>Road Freight</v>
      </c>
      <c r="G112" s="120" t="str">
        <v>GB</v>
      </c>
      <c r="H112" s="120" t="str">
        <v>BEIS</v>
      </c>
      <c r="I112" s="120">
        <v>2022</v>
      </c>
      <c r="J112" s="120" t="str">
        <v>kg/tonne-km</v>
      </c>
      <c r="K112" s="120" t="str">
        <v>WeightOverDistance</v>
      </c>
      <c r="L112" s="120">
        <v>0.25419999999999998</v>
      </c>
      <c r="M112" s="120">
        <v>0.2515</v>
      </c>
      <c r="N112" s="120">
        <v>1.5999999999999999E-6</v>
      </c>
      <c r="O112" s="120">
        <v>8.6600000000000001E-6</v>
      </c>
      <c r="P112" s="123">
        <v>0</v>
      </c>
    </row>
    <row r="113" spans="2:16" ht="85" x14ac:dyDescent="0.2">
      <c r="B113" s="122" t="str">
        <v>freight_vehicle-vehicle_type_van-fuel_source_diesel-vehicle_weight_gt_1.305t_lt_1.74t</v>
      </c>
      <c r="C113" s="119" t="str">
        <v>Diesel van (1.305 to 1.74 tonnes)</v>
      </c>
      <c r="D113" s="119" t="str">
        <v>0e81024a-2d9d-4302-b82e-104f1f144b35</v>
      </c>
      <c r="E113" s="119" t="str">
        <v>Transport</v>
      </c>
      <c r="F113" s="119" t="str">
        <v>Road Freight</v>
      </c>
      <c r="G113" s="120" t="str">
        <v>GB</v>
      </c>
      <c r="H113" s="120" t="str">
        <v>BEIS</v>
      </c>
      <c r="I113" s="120">
        <v>2022</v>
      </c>
      <c r="J113" s="120" t="str">
        <v>kg/tonne-km</v>
      </c>
      <c r="K113" s="120" t="str">
        <v>WeightOverDistance</v>
      </c>
      <c r="L113" s="120">
        <v>0.5988</v>
      </c>
      <c r="M113" s="120">
        <v>0.59240000000000004</v>
      </c>
      <c r="N113" s="120">
        <v>3.9999999999999998E-7</v>
      </c>
      <c r="O113" s="120">
        <v>2.1399999999999998E-5</v>
      </c>
      <c r="P113" s="123">
        <v>0</v>
      </c>
    </row>
    <row r="114" spans="2:16" ht="85" x14ac:dyDescent="0.2">
      <c r="B114" s="122" t="str">
        <v>freight_vehicle-vehicle_type_van-fuel_source_diesel-vehicle_weight_gt_1.305t_lt_1.74t</v>
      </c>
      <c r="C114" s="119" t="str">
        <v>Diesel van (1.305 to 1.74 tonnes)</v>
      </c>
      <c r="D114" s="119" t="str">
        <v>ad50b7a7-893d-4b9f-8f86-03e7d3fba8f3</v>
      </c>
      <c r="E114" s="119" t="str">
        <v>Transport</v>
      </c>
      <c r="F114" s="119" t="str">
        <v>Road Freight</v>
      </c>
      <c r="G114" s="120" t="str">
        <v>GB</v>
      </c>
      <c r="H114" s="120" t="str">
        <v>BEIS</v>
      </c>
      <c r="I114" s="120">
        <v>2022</v>
      </c>
      <c r="J114" s="120" t="str">
        <v>kg/tonne-km</v>
      </c>
      <c r="K114" s="120" t="str">
        <v>WeightOverDistance</v>
      </c>
      <c r="L114" s="120">
        <v>0.1535</v>
      </c>
      <c r="M114" s="120">
        <v>0</v>
      </c>
      <c r="N114" s="120">
        <v>0</v>
      </c>
      <c r="O114" s="120">
        <v>0</v>
      </c>
      <c r="P114" s="123">
        <v>0</v>
      </c>
    </row>
    <row r="115" spans="2:16" ht="86" thickBot="1" x14ac:dyDescent="0.25">
      <c r="B115" s="124" t="str">
        <v>freight_vehicle-vehicle_type_van-fuel_source_diesel-vehicle_weight_gt_1.74t_lt_3.5t</v>
      </c>
      <c r="C115" s="125" t="str">
        <v>Diesel van (1.74 to 3.5 tonnes)</v>
      </c>
      <c r="D115" s="125" t="str">
        <v>1c3514f4-0c80-4288-a52a-ec41ecbf9635</v>
      </c>
      <c r="E115" s="125" t="str">
        <v>Transport</v>
      </c>
      <c r="F115" s="125" t="str">
        <v>Road Freight</v>
      </c>
      <c r="G115" s="126" t="str">
        <v>GB</v>
      </c>
      <c r="H115" s="126" t="str">
        <v>BEIS</v>
      </c>
      <c r="I115" s="126">
        <v>2022</v>
      </c>
      <c r="J115" s="126" t="str">
        <v>kg/tonne-km</v>
      </c>
      <c r="K115" s="126" t="str">
        <v>WeightOverDistance</v>
      </c>
      <c r="L115" s="126">
        <v>0.1449</v>
      </c>
      <c r="M115" s="126">
        <v>0</v>
      </c>
      <c r="N115" s="126">
        <v>0</v>
      </c>
      <c r="O115" s="126">
        <v>0</v>
      </c>
      <c r="P115" s="127">
        <v>0</v>
      </c>
    </row>
  </sheetData>
  <mergeCells count="3">
    <mergeCell ref="B6:M6"/>
    <mergeCell ref="B8:J8"/>
    <mergeCell ref="B14:P14"/>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F02DF-7DFB-C146-B257-6BC4F66448C3}">
  <sheetPr>
    <tabColor theme="5" tint="0.79998168889431442"/>
  </sheetPr>
  <dimension ref="B1:I115"/>
  <sheetViews>
    <sheetView showGridLines="0" zoomScale="110" zoomScaleNormal="110" workbookViewId="0">
      <selection activeCell="E15" sqref="E15"/>
    </sheetView>
  </sheetViews>
  <sheetFormatPr baseColWidth="10" defaultColWidth="10.83203125" defaultRowHeight="16" x14ac:dyDescent="0.2"/>
  <cols>
    <col min="1" max="1" width="4" style="3" customWidth="1"/>
    <col min="2" max="2" width="23.5" style="4" customWidth="1"/>
    <col min="3" max="16384" width="10.83203125" style="3"/>
  </cols>
  <sheetData>
    <row r="1" spans="2:9" ht="29" customHeight="1" x14ac:dyDescent="0.2"/>
    <row r="2" spans="2:9" ht="35" x14ac:dyDescent="0.35">
      <c r="B2" s="51" t="s">
        <v>389</v>
      </c>
    </row>
    <row r="3" spans="2:9" ht="13" customHeight="1" x14ac:dyDescent="0.3">
      <c r="B3" s="7"/>
    </row>
    <row r="4" spans="2:9" ht="22" x14ac:dyDescent="0.3">
      <c r="B4" s="11" t="s">
        <v>390</v>
      </c>
    </row>
    <row r="5" spans="2:9" ht="17" x14ac:dyDescent="0.25">
      <c r="B5" s="6"/>
    </row>
    <row r="6" spans="2:9" x14ac:dyDescent="0.2">
      <c r="B6" s="238" t="s">
        <v>391</v>
      </c>
      <c r="C6" s="238"/>
      <c r="D6" s="238"/>
      <c r="E6" s="238"/>
    </row>
    <row r="7" spans="2:9" ht="12" customHeight="1" thickBot="1" x14ac:dyDescent="0.25"/>
    <row r="8" spans="2:9" ht="33" customHeight="1" x14ac:dyDescent="0.2">
      <c r="B8" s="135" t="s">
        <v>49</v>
      </c>
    </row>
    <row r="9" spans="2:9" ht="56" customHeight="1" thickBot="1" x14ac:dyDescent="0.25">
      <c r="B9" s="136" t="s">
        <v>331</v>
      </c>
    </row>
    <row r="10" spans="2:9" ht="46" thickBot="1" x14ac:dyDescent="0.25">
      <c r="B10" s="138" t="s">
        <v>392</v>
      </c>
    </row>
    <row r="11" spans="2:9" ht="17" thickBot="1" x14ac:dyDescent="0.25">
      <c r="B11" s="140" t="s">
        <v>329</v>
      </c>
    </row>
    <row r="12" spans="2:9" x14ac:dyDescent="0.15">
      <c r="B12" s="9"/>
    </row>
    <row r="13" spans="2:9" ht="17" thickBot="1" x14ac:dyDescent="0.2">
      <c r="B13" s="9"/>
    </row>
    <row r="14" spans="2:9" ht="35" customHeight="1" thickBot="1" x14ac:dyDescent="0.25">
      <c r="B14" s="150" t="s">
        <v>50</v>
      </c>
      <c r="C14" s="151"/>
      <c r="D14" s="151"/>
      <c r="E14" s="151"/>
      <c r="F14" s="151"/>
      <c r="G14" s="151"/>
      <c r="H14" s="151"/>
      <c r="I14" s="152"/>
    </row>
    <row r="15" spans="2:9" ht="25" customHeight="1" thickBot="1" x14ac:dyDescent="0.25">
      <c r="B15" s="145" t="e" cm="1">
        <f t="array" ref="B15">_xldudf_CLIMATIQ_SEARCH_AVAILABLEFUELTYPES(B11)</f>
        <v>#VALUE!</v>
      </c>
      <c r="C15" s="153"/>
      <c r="D15" s="153"/>
      <c r="E15" s="153"/>
      <c r="F15" s="153"/>
      <c r="G15" s="153"/>
      <c r="H15" s="153"/>
      <c r="I15" s="152"/>
    </row>
    <row r="16" spans="2:9" x14ac:dyDescent="0.2">
      <c r="B16" s="128"/>
      <c r="C16" s="155"/>
      <c r="D16" s="155"/>
      <c r="E16" s="155"/>
      <c r="F16" s="155"/>
      <c r="G16" s="155"/>
      <c r="H16" s="155"/>
      <c r="I16" s="152"/>
    </row>
    <row r="17" spans="2:8" x14ac:dyDescent="0.2">
      <c r="B17" s="122"/>
      <c r="C17" s="144"/>
      <c r="D17" s="144"/>
      <c r="E17" s="144"/>
      <c r="F17" s="144"/>
      <c r="G17" s="144"/>
      <c r="H17" s="144"/>
    </row>
    <row r="18" spans="2:8" x14ac:dyDescent="0.2">
      <c r="B18" s="122"/>
      <c r="C18" s="144"/>
      <c r="D18" s="144"/>
      <c r="E18" s="144"/>
      <c r="F18" s="144"/>
      <c r="G18" s="144"/>
      <c r="H18" s="144"/>
    </row>
    <row r="19" spans="2:8" x14ac:dyDescent="0.2">
      <c r="B19" s="122"/>
      <c r="C19" s="144"/>
      <c r="D19" s="144"/>
      <c r="E19" s="144"/>
      <c r="F19" s="144"/>
      <c r="G19" s="144"/>
      <c r="H19" s="144"/>
    </row>
    <row r="20" spans="2:8" x14ac:dyDescent="0.2">
      <c r="B20" s="122"/>
      <c r="C20" s="144"/>
      <c r="D20" s="144"/>
      <c r="E20" s="144"/>
      <c r="F20" s="144"/>
      <c r="G20" s="144"/>
      <c r="H20" s="144"/>
    </row>
    <row r="21" spans="2:8" x14ac:dyDescent="0.2">
      <c r="B21" s="122"/>
      <c r="C21" s="144"/>
      <c r="D21" s="144"/>
      <c r="E21" s="144"/>
      <c r="F21" s="144"/>
      <c r="G21" s="144"/>
      <c r="H21" s="144"/>
    </row>
    <row r="22" spans="2:8" x14ac:dyDescent="0.2">
      <c r="B22" s="122"/>
      <c r="C22" s="144"/>
      <c r="D22" s="144"/>
      <c r="E22" s="144"/>
      <c r="F22" s="144"/>
      <c r="G22" s="144"/>
      <c r="H22" s="144"/>
    </row>
    <row r="23" spans="2:8" x14ac:dyDescent="0.2">
      <c r="B23" s="122"/>
      <c r="C23" s="144"/>
      <c r="D23" s="144"/>
      <c r="E23" s="144"/>
      <c r="F23" s="144"/>
      <c r="G23" s="144"/>
      <c r="H23" s="144"/>
    </row>
    <row r="24" spans="2:8" x14ac:dyDescent="0.2">
      <c r="B24" s="122"/>
      <c r="C24" s="144"/>
      <c r="D24" s="144"/>
      <c r="E24" s="144"/>
      <c r="F24" s="144"/>
      <c r="G24" s="144"/>
      <c r="H24" s="144"/>
    </row>
    <row r="25" spans="2:8" x14ac:dyDescent="0.2">
      <c r="B25" s="122"/>
      <c r="C25" s="144"/>
      <c r="D25" s="144"/>
      <c r="E25" s="144"/>
      <c r="F25" s="144"/>
      <c r="G25" s="144"/>
      <c r="H25" s="144"/>
    </row>
    <row r="26" spans="2:8" x14ac:dyDescent="0.2">
      <c r="B26" s="122"/>
      <c r="C26" s="144"/>
      <c r="D26" s="144"/>
      <c r="E26" s="144"/>
      <c r="F26" s="144"/>
      <c r="G26" s="144"/>
      <c r="H26" s="144"/>
    </row>
    <row r="27" spans="2:8" x14ac:dyDescent="0.2">
      <c r="B27" s="122"/>
      <c r="C27" s="144"/>
      <c r="D27" s="144"/>
      <c r="E27" s="144"/>
      <c r="F27" s="144"/>
      <c r="G27" s="144"/>
      <c r="H27" s="144"/>
    </row>
    <row r="28" spans="2:8" x14ac:dyDescent="0.2">
      <c r="B28" s="122"/>
      <c r="C28" s="144"/>
      <c r="D28" s="144"/>
      <c r="E28" s="144"/>
      <c r="F28" s="144"/>
      <c r="G28" s="144"/>
      <c r="H28" s="144"/>
    </row>
    <row r="29" spans="2:8" x14ac:dyDescent="0.2">
      <c r="B29" s="122"/>
      <c r="C29" s="144"/>
      <c r="D29" s="144"/>
      <c r="E29" s="144"/>
      <c r="F29" s="144"/>
      <c r="G29" s="144"/>
      <c r="H29" s="144"/>
    </row>
    <row r="30" spans="2:8" x14ac:dyDescent="0.2">
      <c r="B30" s="122"/>
      <c r="C30" s="144"/>
      <c r="D30" s="144"/>
      <c r="E30" s="144"/>
      <c r="F30" s="144"/>
      <c r="G30" s="144"/>
      <c r="H30" s="144"/>
    </row>
    <row r="31" spans="2:8" x14ac:dyDescent="0.2">
      <c r="B31" s="122"/>
      <c r="C31" s="144"/>
      <c r="D31" s="144"/>
      <c r="E31" s="144"/>
      <c r="F31" s="144"/>
      <c r="G31" s="144"/>
      <c r="H31" s="144"/>
    </row>
    <row r="32" spans="2:8" x14ac:dyDescent="0.2">
      <c r="B32" s="122"/>
      <c r="C32" s="144"/>
      <c r="D32" s="144"/>
      <c r="E32" s="144"/>
      <c r="F32" s="144"/>
      <c r="G32" s="144"/>
      <c r="H32" s="144"/>
    </row>
    <row r="33" spans="2:8" x14ac:dyDescent="0.2">
      <c r="B33" s="122"/>
      <c r="C33" s="144"/>
      <c r="D33" s="144"/>
      <c r="E33" s="144"/>
      <c r="F33" s="144"/>
      <c r="G33" s="144"/>
      <c r="H33" s="144"/>
    </row>
    <row r="34" spans="2:8" x14ac:dyDescent="0.2">
      <c r="B34" s="122"/>
      <c r="C34" s="144"/>
      <c r="D34" s="144"/>
      <c r="E34" s="144"/>
      <c r="F34" s="144"/>
      <c r="G34" s="144"/>
      <c r="H34" s="144"/>
    </row>
    <row r="35" spans="2:8" x14ac:dyDescent="0.2">
      <c r="B35" s="122"/>
      <c r="C35" s="144"/>
      <c r="D35" s="144"/>
      <c r="E35" s="144"/>
      <c r="F35" s="144"/>
      <c r="G35" s="144"/>
      <c r="H35" s="144"/>
    </row>
    <row r="36" spans="2:8" x14ac:dyDescent="0.2">
      <c r="B36" s="122"/>
      <c r="C36" s="144"/>
      <c r="D36" s="144"/>
      <c r="E36" s="144"/>
      <c r="F36" s="144"/>
      <c r="G36" s="144"/>
      <c r="H36" s="144"/>
    </row>
    <row r="37" spans="2:8" x14ac:dyDescent="0.2">
      <c r="B37" s="122"/>
      <c r="C37" s="144"/>
      <c r="D37" s="144"/>
      <c r="E37" s="144"/>
      <c r="F37" s="144"/>
      <c r="G37" s="144"/>
      <c r="H37" s="144"/>
    </row>
    <row r="38" spans="2:8" x14ac:dyDescent="0.2">
      <c r="B38" s="122"/>
      <c r="C38" s="144"/>
      <c r="D38" s="144"/>
      <c r="E38" s="144"/>
      <c r="F38" s="144"/>
      <c r="G38" s="144"/>
      <c r="H38" s="144"/>
    </row>
    <row r="39" spans="2:8" x14ac:dyDescent="0.2">
      <c r="B39" s="122"/>
      <c r="C39" s="144"/>
      <c r="D39" s="144"/>
      <c r="E39" s="144"/>
      <c r="F39" s="144"/>
      <c r="G39" s="144"/>
      <c r="H39" s="144"/>
    </row>
    <row r="40" spans="2:8" x14ac:dyDescent="0.2">
      <c r="B40" s="122"/>
      <c r="C40" s="144"/>
      <c r="D40" s="144"/>
      <c r="E40" s="144"/>
      <c r="F40" s="144"/>
      <c r="G40" s="144"/>
      <c r="H40" s="144"/>
    </row>
    <row r="41" spans="2:8" x14ac:dyDescent="0.2">
      <c r="B41" s="122"/>
      <c r="C41" s="144"/>
      <c r="D41" s="144"/>
      <c r="E41" s="144"/>
      <c r="F41" s="144"/>
      <c r="G41" s="144"/>
      <c r="H41" s="144"/>
    </row>
    <row r="42" spans="2:8" x14ac:dyDescent="0.2">
      <c r="B42" s="122"/>
      <c r="C42" s="144"/>
      <c r="D42" s="144"/>
      <c r="E42" s="144"/>
      <c r="F42" s="144"/>
      <c r="G42" s="144"/>
      <c r="H42" s="144"/>
    </row>
    <row r="43" spans="2:8" x14ac:dyDescent="0.2">
      <c r="B43" s="122"/>
      <c r="C43" s="144"/>
      <c r="D43" s="144"/>
      <c r="E43" s="144"/>
      <c r="F43" s="144"/>
      <c r="G43" s="144"/>
      <c r="H43" s="144"/>
    </row>
    <row r="44" spans="2:8" x14ac:dyDescent="0.2">
      <c r="B44" s="122"/>
      <c r="C44" s="144"/>
      <c r="D44" s="144"/>
      <c r="E44" s="144"/>
      <c r="F44" s="144"/>
      <c r="G44" s="144"/>
      <c r="H44" s="144"/>
    </row>
    <row r="45" spans="2:8" x14ac:dyDescent="0.2">
      <c r="B45" s="122"/>
      <c r="C45" s="144"/>
      <c r="D45" s="144"/>
      <c r="E45" s="144"/>
      <c r="F45" s="144"/>
      <c r="G45" s="144"/>
      <c r="H45" s="144"/>
    </row>
    <row r="46" spans="2:8" x14ac:dyDescent="0.2">
      <c r="B46" s="122"/>
      <c r="C46" s="144"/>
      <c r="D46" s="144"/>
      <c r="E46" s="144"/>
      <c r="F46" s="144"/>
      <c r="G46" s="144"/>
      <c r="H46" s="144"/>
    </row>
    <row r="47" spans="2:8" x14ac:dyDescent="0.2">
      <c r="B47" s="122"/>
      <c r="C47" s="144"/>
      <c r="D47" s="144"/>
      <c r="E47" s="144"/>
      <c r="F47" s="144"/>
      <c r="G47" s="144"/>
      <c r="H47" s="144"/>
    </row>
    <row r="48" spans="2:8" x14ac:dyDescent="0.2">
      <c r="B48" s="122"/>
      <c r="C48" s="144"/>
      <c r="D48" s="144"/>
      <c r="E48" s="144"/>
      <c r="F48" s="144"/>
      <c r="G48" s="144"/>
      <c r="H48" s="144"/>
    </row>
    <row r="49" spans="2:8" x14ac:dyDescent="0.2">
      <c r="B49" s="122"/>
      <c r="C49" s="144"/>
      <c r="D49" s="144"/>
      <c r="E49" s="144"/>
      <c r="F49" s="144"/>
      <c r="G49" s="144"/>
      <c r="H49" s="144"/>
    </row>
    <row r="50" spans="2:8" x14ac:dyDescent="0.2">
      <c r="B50" s="122"/>
      <c r="C50" s="144"/>
      <c r="D50" s="144"/>
      <c r="E50" s="144"/>
      <c r="F50" s="144"/>
      <c r="G50" s="144"/>
      <c r="H50" s="144"/>
    </row>
    <row r="51" spans="2:8" x14ac:dyDescent="0.2">
      <c r="B51" s="122"/>
      <c r="C51" s="144"/>
      <c r="D51" s="144"/>
      <c r="E51" s="144"/>
      <c r="F51" s="144"/>
      <c r="G51" s="144"/>
      <c r="H51" s="144"/>
    </row>
    <row r="52" spans="2:8" x14ac:dyDescent="0.2">
      <c r="B52" s="122"/>
      <c r="C52" s="144"/>
      <c r="D52" s="144"/>
      <c r="E52" s="144"/>
      <c r="F52" s="144"/>
      <c r="G52" s="144"/>
      <c r="H52" s="144"/>
    </row>
    <row r="53" spans="2:8" x14ac:dyDescent="0.2">
      <c r="B53" s="122"/>
      <c r="C53" s="144"/>
      <c r="D53" s="144"/>
      <c r="E53" s="144"/>
      <c r="F53" s="144"/>
      <c r="G53" s="144"/>
      <c r="H53" s="144"/>
    </row>
    <row r="54" spans="2:8" x14ac:dyDescent="0.2">
      <c r="B54" s="122"/>
      <c r="C54" s="144"/>
      <c r="D54" s="144"/>
      <c r="E54" s="144"/>
      <c r="F54" s="144"/>
      <c r="G54" s="144"/>
      <c r="H54" s="144"/>
    </row>
    <row r="55" spans="2:8" x14ac:dyDescent="0.2">
      <c r="B55" s="122"/>
      <c r="C55" s="144"/>
      <c r="D55" s="144"/>
      <c r="E55" s="144"/>
      <c r="F55" s="144"/>
      <c r="G55" s="144"/>
      <c r="H55" s="144"/>
    </row>
    <row r="56" spans="2:8" x14ac:dyDescent="0.2">
      <c r="B56" s="122"/>
      <c r="C56" s="144"/>
      <c r="D56" s="144"/>
      <c r="E56" s="144"/>
      <c r="F56" s="144"/>
      <c r="G56" s="144"/>
      <c r="H56" s="144"/>
    </row>
    <row r="57" spans="2:8" x14ac:dyDescent="0.2">
      <c r="B57" s="122"/>
      <c r="C57" s="144"/>
      <c r="D57" s="144"/>
      <c r="E57" s="144"/>
      <c r="F57" s="144"/>
      <c r="G57" s="144"/>
      <c r="H57" s="144"/>
    </row>
    <row r="58" spans="2:8" x14ac:dyDescent="0.2">
      <c r="B58" s="122"/>
      <c r="C58" s="144"/>
      <c r="D58" s="144"/>
      <c r="E58" s="144"/>
      <c r="F58" s="144"/>
      <c r="G58" s="144"/>
      <c r="H58" s="144"/>
    </row>
    <row r="59" spans="2:8" x14ac:dyDescent="0.2">
      <c r="B59" s="122"/>
      <c r="C59" s="144"/>
      <c r="D59" s="144"/>
      <c r="E59" s="144"/>
      <c r="F59" s="144"/>
      <c r="G59" s="144"/>
      <c r="H59" s="144"/>
    </row>
    <row r="60" spans="2:8" x14ac:dyDescent="0.2">
      <c r="B60" s="122"/>
      <c r="C60" s="144"/>
      <c r="D60" s="144"/>
      <c r="E60" s="144"/>
      <c r="F60" s="144"/>
      <c r="G60" s="144"/>
      <c r="H60" s="144"/>
    </row>
    <row r="61" spans="2:8" x14ac:dyDescent="0.2">
      <c r="B61" s="122"/>
      <c r="C61" s="144"/>
      <c r="D61" s="144"/>
      <c r="E61" s="144"/>
      <c r="F61" s="144"/>
      <c r="G61" s="144"/>
      <c r="H61" s="144"/>
    </row>
    <row r="62" spans="2:8" x14ac:dyDescent="0.2">
      <c r="B62" s="122"/>
      <c r="C62" s="144"/>
      <c r="D62" s="144"/>
      <c r="E62" s="144"/>
      <c r="F62" s="144"/>
      <c r="G62" s="144"/>
      <c r="H62" s="144"/>
    </row>
    <row r="63" spans="2:8" x14ac:dyDescent="0.2">
      <c r="B63" s="122"/>
      <c r="C63" s="144"/>
      <c r="D63" s="144"/>
      <c r="E63" s="144"/>
      <c r="F63" s="144"/>
      <c r="G63" s="144"/>
      <c r="H63" s="144"/>
    </row>
    <row r="64" spans="2:8" x14ac:dyDescent="0.2">
      <c r="B64" s="122"/>
      <c r="C64" s="144"/>
      <c r="D64" s="144"/>
      <c r="E64" s="144"/>
      <c r="F64" s="144"/>
      <c r="G64" s="144"/>
      <c r="H64" s="144"/>
    </row>
    <row r="65" spans="2:8" x14ac:dyDescent="0.2">
      <c r="B65" s="122"/>
      <c r="C65" s="144"/>
      <c r="D65" s="144"/>
      <c r="E65" s="144"/>
      <c r="F65" s="144"/>
      <c r="G65" s="144"/>
      <c r="H65" s="144"/>
    </row>
    <row r="66" spans="2:8" x14ac:dyDescent="0.2">
      <c r="B66" s="122"/>
      <c r="C66" s="144"/>
      <c r="D66" s="144"/>
      <c r="E66" s="144"/>
      <c r="F66" s="144"/>
      <c r="G66" s="144"/>
      <c r="H66" s="144"/>
    </row>
    <row r="67" spans="2:8" x14ac:dyDescent="0.2">
      <c r="B67" s="122"/>
      <c r="C67" s="144"/>
      <c r="D67" s="144"/>
      <c r="E67" s="144"/>
      <c r="F67" s="144"/>
      <c r="G67" s="144"/>
      <c r="H67" s="144"/>
    </row>
    <row r="68" spans="2:8" x14ac:dyDescent="0.2">
      <c r="B68" s="122"/>
      <c r="C68" s="144"/>
      <c r="D68" s="144"/>
      <c r="E68" s="144"/>
      <c r="F68" s="144"/>
      <c r="G68" s="144"/>
      <c r="H68" s="144"/>
    </row>
    <row r="69" spans="2:8" x14ac:dyDescent="0.2">
      <c r="B69" s="122"/>
      <c r="C69" s="144"/>
      <c r="D69" s="144"/>
      <c r="E69" s="144"/>
      <c r="F69" s="144"/>
      <c r="G69" s="144"/>
      <c r="H69" s="144"/>
    </row>
    <row r="70" spans="2:8" x14ac:dyDescent="0.2">
      <c r="B70" s="122"/>
      <c r="C70" s="144"/>
      <c r="D70" s="144"/>
      <c r="E70" s="144"/>
      <c r="F70" s="144"/>
      <c r="G70" s="144"/>
      <c r="H70" s="144"/>
    </row>
    <row r="71" spans="2:8" x14ac:dyDescent="0.2">
      <c r="B71" s="122"/>
      <c r="C71" s="144"/>
      <c r="D71" s="144"/>
      <c r="E71" s="144"/>
      <c r="F71" s="144"/>
      <c r="G71" s="144"/>
      <c r="H71" s="144"/>
    </row>
    <row r="72" spans="2:8" x14ac:dyDescent="0.2">
      <c r="B72" s="122"/>
      <c r="C72" s="144"/>
      <c r="D72" s="144"/>
      <c r="E72" s="144"/>
      <c r="F72" s="144"/>
      <c r="G72" s="144"/>
      <c r="H72" s="144"/>
    </row>
    <row r="73" spans="2:8" x14ac:dyDescent="0.2">
      <c r="B73" s="122"/>
      <c r="C73" s="144"/>
      <c r="D73" s="144"/>
      <c r="E73" s="144"/>
      <c r="F73" s="144"/>
      <c r="G73" s="144"/>
      <c r="H73" s="144"/>
    </row>
    <row r="74" spans="2:8" x14ac:dyDescent="0.2">
      <c r="B74" s="122"/>
      <c r="C74" s="144"/>
      <c r="D74" s="144"/>
      <c r="E74" s="144"/>
      <c r="F74" s="144"/>
      <c r="G74" s="144"/>
      <c r="H74" s="144"/>
    </row>
    <row r="75" spans="2:8" x14ac:dyDescent="0.2">
      <c r="B75" s="122"/>
      <c r="C75" s="144"/>
      <c r="D75" s="144"/>
      <c r="E75" s="144"/>
      <c r="F75" s="144"/>
      <c r="G75" s="144"/>
      <c r="H75" s="144"/>
    </row>
    <row r="76" spans="2:8" x14ac:dyDescent="0.2">
      <c r="B76" s="122"/>
      <c r="C76" s="144"/>
      <c r="D76" s="144"/>
      <c r="E76" s="144"/>
      <c r="F76" s="144"/>
      <c r="G76" s="144"/>
      <c r="H76" s="144"/>
    </row>
    <row r="77" spans="2:8" x14ac:dyDescent="0.2">
      <c r="B77" s="122"/>
      <c r="C77" s="144"/>
      <c r="D77" s="144"/>
      <c r="E77" s="144"/>
      <c r="F77" s="144"/>
      <c r="G77" s="144"/>
      <c r="H77" s="144"/>
    </row>
    <row r="78" spans="2:8" x14ac:dyDescent="0.2">
      <c r="B78" s="122"/>
      <c r="C78" s="144"/>
      <c r="D78" s="144"/>
      <c r="E78" s="144"/>
      <c r="F78" s="144"/>
      <c r="G78" s="144"/>
      <c r="H78" s="144"/>
    </row>
    <row r="79" spans="2:8" x14ac:dyDescent="0.2">
      <c r="B79" s="122"/>
      <c r="C79" s="144"/>
      <c r="D79" s="144"/>
      <c r="E79" s="144"/>
      <c r="F79" s="144"/>
      <c r="G79" s="144"/>
      <c r="H79" s="144"/>
    </row>
    <row r="80" spans="2:8" x14ac:dyDescent="0.2">
      <c r="B80" s="122"/>
      <c r="C80" s="144"/>
      <c r="D80" s="144"/>
      <c r="E80" s="144"/>
      <c r="F80" s="144"/>
      <c r="G80" s="144"/>
      <c r="H80" s="144"/>
    </row>
    <row r="81" spans="2:8" x14ac:dyDescent="0.2">
      <c r="B81" s="122"/>
      <c r="C81" s="144"/>
      <c r="D81" s="144"/>
      <c r="E81" s="144"/>
      <c r="F81" s="144"/>
      <c r="G81" s="144"/>
      <c r="H81" s="144"/>
    </row>
    <row r="82" spans="2:8" x14ac:dyDescent="0.2">
      <c r="B82" s="122"/>
      <c r="C82" s="144"/>
      <c r="D82" s="144"/>
      <c r="E82" s="144"/>
      <c r="F82" s="144"/>
      <c r="G82" s="144"/>
      <c r="H82" s="144"/>
    </row>
    <row r="83" spans="2:8" x14ac:dyDescent="0.2">
      <c r="B83" s="122"/>
      <c r="C83" s="144"/>
      <c r="D83" s="144"/>
      <c r="E83" s="144"/>
      <c r="F83" s="144"/>
      <c r="G83" s="144"/>
      <c r="H83" s="144"/>
    </row>
    <row r="84" spans="2:8" x14ac:dyDescent="0.2">
      <c r="B84" s="122"/>
      <c r="C84" s="144"/>
      <c r="D84" s="144"/>
      <c r="E84" s="144"/>
      <c r="F84" s="144"/>
      <c r="G84" s="144"/>
      <c r="H84" s="144"/>
    </row>
    <row r="85" spans="2:8" x14ac:dyDescent="0.2">
      <c r="B85" s="122"/>
      <c r="C85" s="144"/>
      <c r="D85" s="144"/>
      <c r="E85" s="144"/>
      <c r="F85" s="144"/>
      <c r="G85" s="144"/>
      <c r="H85" s="144"/>
    </row>
    <row r="86" spans="2:8" x14ac:dyDescent="0.2">
      <c r="B86" s="122"/>
      <c r="C86" s="144"/>
      <c r="D86" s="144"/>
      <c r="E86" s="144"/>
      <c r="F86" s="144"/>
      <c r="G86" s="144"/>
      <c r="H86" s="144"/>
    </row>
    <row r="87" spans="2:8" x14ac:dyDescent="0.2">
      <c r="B87" s="122"/>
      <c r="C87" s="144"/>
      <c r="D87" s="144"/>
      <c r="E87" s="144"/>
      <c r="F87" s="144"/>
      <c r="G87" s="144"/>
      <c r="H87" s="144"/>
    </row>
    <row r="88" spans="2:8" x14ac:dyDescent="0.2">
      <c r="B88" s="122"/>
      <c r="C88" s="144"/>
      <c r="D88" s="144"/>
      <c r="E88" s="144"/>
      <c r="F88" s="144"/>
      <c r="G88" s="144"/>
      <c r="H88" s="144"/>
    </row>
    <row r="89" spans="2:8" x14ac:dyDescent="0.2">
      <c r="B89" s="122"/>
      <c r="C89" s="144"/>
      <c r="D89" s="144"/>
      <c r="E89" s="144"/>
      <c r="F89" s="144"/>
      <c r="G89" s="144"/>
      <c r="H89" s="144"/>
    </row>
    <row r="90" spans="2:8" x14ac:dyDescent="0.2">
      <c r="B90" s="122"/>
      <c r="C90" s="144"/>
      <c r="D90" s="144"/>
      <c r="E90" s="144"/>
      <c r="F90" s="144"/>
      <c r="G90" s="144"/>
      <c r="H90" s="144"/>
    </row>
    <row r="91" spans="2:8" x14ac:dyDescent="0.2">
      <c r="B91" s="122"/>
      <c r="C91" s="144"/>
      <c r="D91" s="144"/>
      <c r="E91" s="144"/>
      <c r="F91" s="144"/>
      <c r="G91" s="144"/>
      <c r="H91" s="144"/>
    </row>
    <row r="92" spans="2:8" x14ac:dyDescent="0.2">
      <c r="B92" s="122"/>
      <c r="C92" s="144"/>
      <c r="D92" s="144"/>
      <c r="E92" s="144"/>
      <c r="F92" s="144"/>
      <c r="G92" s="144"/>
      <c r="H92" s="144"/>
    </row>
    <row r="93" spans="2:8" x14ac:dyDescent="0.2">
      <c r="B93" s="122"/>
      <c r="C93" s="144"/>
      <c r="D93" s="144"/>
      <c r="E93" s="144"/>
      <c r="F93" s="144"/>
      <c r="G93" s="144"/>
      <c r="H93" s="144"/>
    </row>
    <row r="94" spans="2:8" x14ac:dyDescent="0.2">
      <c r="B94" s="122"/>
      <c r="C94" s="144"/>
      <c r="D94" s="144"/>
      <c r="E94" s="144"/>
      <c r="F94" s="144"/>
      <c r="G94" s="144"/>
      <c r="H94" s="144"/>
    </row>
    <row r="95" spans="2:8" x14ac:dyDescent="0.2">
      <c r="B95" s="122"/>
      <c r="C95" s="144"/>
      <c r="D95" s="144"/>
      <c r="E95" s="144"/>
      <c r="F95" s="144"/>
      <c r="G95" s="144"/>
      <c r="H95" s="144"/>
    </row>
    <row r="96" spans="2:8" x14ac:dyDescent="0.2">
      <c r="B96" s="122"/>
      <c r="C96" s="144"/>
      <c r="D96" s="144"/>
      <c r="E96" s="144"/>
      <c r="F96" s="144"/>
      <c r="G96" s="144"/>
      <c r="H96" s="144"/>
    </row>
    <row r="97" spans="2:8" x14ac:dyDescent="0.2">
      <c r="B97" s="122"/>
      <c r="C97" s="144"/>
      <c r="D97" s="144"/>
      <c r="E97" s="144"/>
      <c r="F97" s="144"/>
      <c r="G97" s="144"/>
      <c r="H97" s="144"/>
    </row>
    <row r="98" spans="2:8" x14ac:dyDescent="0.2">
      <c r="B98" s="122"/>
      <c r="C98" s="144"/>
      <c r="D98" s="144"/>
      <c r="E98" s="144"/>
      <c r="F98" s="144"/>
      <c r="G98" s="144"/>
      <c r="H98" s="144"/>
    </row>
    <row r="99" spans="2:8" x14ac:dyDescent="0.2">
      <c r="B99" s="122"/>
      <c r="C99" s="144"/>
      <c r="D99" s="144"/>
      <c r="E99" s="144"/>
      <c r="F99" s="144"/>
      <c r="G99" s="144"/>
      <c r="H99" s="144"/>
    </row>
    <row r="100" spans="2:8" x14ac:dyDescent="0.2">
      <c r="B100" s="122"/>
      <c r="C100" s="144"/>
      <c r="D100" s="144"/>
      <c r="E100" s="144"/>
      <c r="F100" s="144"/>
      <c r="G100" s="144"/>
      <c r="H100" s="144"/>
    </row>
    <row r="101" spans="2:8" x14ac:dyDescent="0.2">
      <c r="B101" s="122"/>
      <c r="C101" s="144"/>
      <c r="D101" s="144"/>
      <c r="E101" s="144"/>
      <c r="F101" s="144"/>
      <c r="G101" s="144"/>
      <c r="H101" s="144"/>
    </row>
    <row r="102" spans="2:8" x14ac:dyDescent="0.2">
      <c r="B102" s="122"/>
      <c r="C102" s="144"/>
      <c r="D102" s="144"/>
      <c r="E102" s="144"/>
      <c r="F102" s="144"/>
      <c r="G102" s="144"/>
      <c r="H102" s="144"/>
    </row>
    <row r="103" spans="2:8" x14ac:dyDescent="0.2">
      <c r="B103" s="122"/>
      <c r="C103" s="144"/>
      <c r="D103" s="144"/>
      <c r="E103" s="144"/>
      <c r="F103" s="144"/>
      <c r="G103" s="144"/>
      <c r="H103" s="144"/>
    </row>
    <row r="104" spans="2:8" x14ac:dyDescent="0.2">
      <c r="B104" s="122"/>
      <c r="C104" s="144"/>
      <c r="D104" s="144"/>
      <c r="E104" s="144"/>
      <c r="F104" s="144"/>
      <c r="G104" s="144"/>
      <c r="H104" s="144"/>
    </row>
    <row r="105" spans="2:8" x14ac:dyDescent="0.2">
      <c r="B105" s="122"/>
      <c r="C105" s="144"/>
      <c r="D105" s="144"/>
      <c r="E105" s="144"/>
      <c r="F105" s="144"/>
      <c r="G105" s="144"/>
      <c r="H105" s="144"/>
    </row>
    <row r="106" spans="2:8" x14ac:dyDescent="0.2">
      <c r="B106" s="122"/>
      <c r="C106" s="144"/>
      <c r="D106" s="144"/>
      <c r="E106" s="144"/>
      <c r="F106" s="144"/>
      <c r="G106" s="144"/>
      <c r="H106" s="144"/>
    </row>
    <row r="107" spans="2:8" x14ac:dyDescent="0.2">
      <c r="B107" s="122"/>
      <c r="C107" s="144"/>
      <c r="D107" s="144"/>
      <c r="E107" s="144"/>
      <c r="F107" s="144"/>
      <c r="G107" s="144"/>
      <c r="H107" s="144"/>
    </row>
    <row r="108" spans="2:8" x14ac:dyDescent="0.2">
      <c r="B108" s="122"/>
      <c r="C108" s="144"/>
      <c r="D108" s="144"/>
      <c r="E108" s="144"/>
      <c r="F108" s="144"/>
      <c r="G108" s="144"/>
      <c r="H108" s="144"/>
    </row>
    <row r="109" spans="2:8" x14ac:dyDescent="0.2">
      <c r="B109" s="122"/>
      <c r="C109" s="144"/>
      <c r="D109" s="144"/>
      <c r="E109" s="144"/>
      <c r="F109" s="144"/>
      <c r="G109" s="144"/>
      <c r="H109" s="144"/>
    </row>
    <row r="110" spans="2:8" x14ac:dyDescent="0.2">
      <c r="B110" s="122"/>
      <c r="C110" s="144"/>
      <c r="D110" s="144"/>
      <c r="E110" s="144"/>
      <c r="F110" s="144"/>
      <c r="G110" s="144"/>
      <c r="H110" s="144"/>
    </row>
    <row r="111" spans="2:8" x14ac:dyDescent="0.2">
      <c r="B111" s="122"/>
      <c r="C111" s="144"/>
      <c r="D111" s="144"/>
      <c r="E111" s="144"/>
      <c r="F111" s="144"/>
      <c r="G111" s="144"/>
      <c r="H111" s="144"/>
    </row>
    <row r="112" spans="2:8" x14ac:dyDescent="0.2">
      <c r="B112" s="122"/>
      <c r="C112" s="144"/>
      <c r="D112" s="144"/>
      <c r="E112" s="144"/>
      <c r="F112" s="144"/>
      <c r="G112" s="144"/>
      <c r="H112" s="144"/>
    </row>
    <row r="113" spans="2:8" x14ac:dyDescent="0.2">
      <c r="B113" s="122"/>
      <c r="C113" s="144"/>
      <c r="D113" s="144"/>
      <c r="E113" s="144"/>
      <c r="F113" s="144"/>
      <c r="G113" s="144"/>
      <c r="H113" s="144"/>
    </row>
    <row r="114" spans="2:8" x14ac:dyDescent="0.2">
      <c r="B114" s="122"/>
      <c r="C114" s="144"/>
      <c r="D114" s="144"/>
      <c r="E114" s="144"/>
      <c r="F114" s="144"/>
      <c r="G114" s="144"/>
      <c r="H114" s="144"/>
    </row>
    <row r="115" spans="2:8" ht="17" thickBot="1" x14ac:dyDescent="0.25">
      <c r="B115" s="124"/>
      <c r="C115" s="144"/>
      <c r="D115" s="144"/>
      <c r="E115" s="144"/>
      <c r="F115" s="144"/>
      <c r="G115" s="144"/>
      <c r="H115" s="144"/>
    </row>
  </sheetData>
  <mergeCells count="1">
    <mergeCell ref="B6:E6"/>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67D35-49CB-164F-8D8E-57D8032D7BE9}">
  <sheetPr>
    <tabColor theme="5" tint="0.79998168889431442"/>
  </sheetPr>
  <dimension ref="B1:L115"/>
  <sheetViews>
    <sheetView showGridLines="0" topLeftCell="A76" zoomScale="110" zoomScaleNormal="110" workbookViewId="0">
      <selection activeCell="D78" sqref="D78"/>
    </sheetView>
  </sheetViews>
  <sheetFormatPr baseColWidth="10" defaultColWidth="10.83203125" defaultRowHeight="16" x14ac:dyDescent="0.2"/>
  <cols>
    <col min="1" max="1" width="4" style="3" customWidth="1"/>
    <col min="2" max="2" width="23.5" style="4" customWidth="1"/>
    <col min="3" max="5" width="15.5" style="4" customWidth="1"/>
    <col min="6" max="16384" width="10.83203125" style="3"/>
  </cols>
  <sheetData>
    <row r="1" spans="2:12" ht="29" customHeight="1" x14ac:dyDescent="0.2"/>
    <row r="2" spans="2:12" ht="35" x14ac:dyDescent="0.35">
      <c r="B2" s="51" t="s">
        <v>393</v>
      </c>
    </row>
    <row r="3" spans="2:12" ht="13" customHeight="1" x14ac:dyDescent="0.3">
      <c r="B3" s="7"/>
    </row>
    <row r="4" spans="2:12" ht="22" x14ac:dyDescent="0.3">
      <c r="B4" s="11" t="s">
        <v>394</v>
      </c>
    </row>
    <row r="5" spans="2:12" ht="17" x14ac:dyDescent="0.25">
      <c r="B5" s="6"/>
    </row>
    <row r="6" spans="2:12" x14ac:dyDescent="0.2">
      <c r="B6" s="238" t="s">
        <v>395</v>
      </c>
      <c r="C6" s="238"/>
      <c r="D6" s="238"/>
      <c r="E6" s="238"/>
      <c r="F6" s="238"/>
      <c r="G6" s="238"/>
      <c r="H6" s="238"/>
    </row>
    <row r="7" spans="2:12" ht="12" customHeight="1" thickBot="1" x14ac:dyDescent="0.25"/>
    <row r="8" spans="2:12" ht="33" customHeight="1" x14ac:dyDescent="0.2">
      <c r="B8" s="283" t="s">
        <v>49</v>
      </c>
      <c r="C8" s="284"/>
      <c r="D8" s="284"/>
      <c r="E8" s="285"/>
    </row>
    <row r="9" spans="2:12" ht="56" customHeight="1" thickBot="1" x14ac:dyDescent="0.25">
      <c r="B9" s="136" t="s">
        <v>373</v>
      </c>
      <c r="C9" s="2" t="s">
        <v>374</v>
      </c>
      <c r="D9" s="2" t="s">
        <v>375</v>
      </c>
      <c r="E9" s="137" t="s">
        <v>53</v>
      </c>
    </row>
    <row r="10" spans="2:12" ht="106" thickBot="1" x14ac:dyDescent="0.25">
      <c r="B10" s="138" t="s">
        <v>379</v>
      </c>
      <c r="C10" s="46" t="s">
        <v>381</v>
      </c>
      <c r="D10" s="46" t="s">
        <v>382</v>
      </c>
      <c r="E10" s="139" t="s">
        <v>383</v>
      </c>
    </row>
    <row r="11" spans="2:12" ht="17" thickBot="1" x14ac:dyDescent="0.25">
      <c r="B11" s="140" t="s">
        <v>133</v>
      </c>
      <c r="C11" s="141"/>
      <c r="D11" s="141"/>
      <c r="E11" s="142"/>
    </row>
    <row r="12" spans="2:12" x14ac:dyDescent="0.15">
      <c r="B12" s="9"/>
    </row>
    <row r="13" spans="2:12" ht="17" thickBot="1" x14ac:dyDescent="0.2">
      <c r="B13" s="9"/>
    </row>
    <row r="14" spans="2:12" ht="35" customHeight="1" thickBot="1" x14ac:dyDescent="0.25">
      <c r="B14" s="286" t="s">
        <v>50</v>
      </c>
      <c r="C14" s="287"/>
      <c r="D14" s="151"/>
      <c r="E14" s="151"/>
      <c r="F14" s="151"/>
      <c r="G14" s="151"/>
      <c r="H14" s="151"/>
      <c r="I14" s="151"/>
      <c r="J14" s="151"/>
      <c r="K14" s="151"/>
      <c r="L14" s="152"/>
    </row>
    <row r="15" spans="2:12" ht="25" customHeight="1" thickBot="1" x14ac:dyDescent="0.25">
      <c r="B15" s="145" t="str" cm="1">
        <f t="array" ref="B15:C88">_xldudf_CLIMATIQ_SEARCH_REGIONS(B11,C11,D11,E11)</f>
        <v>Region</v>
      </c>
      <c r="C15" s="146" t="str">
        <v>Name</v>
      </c>
      <c r="D15" s="153"/>
      <c r="E15" s="153"/>
      <c r="F15" s="153"/>
      <c r="G15" s="153"/>
      <c r="H15" s="153"/>
      <c r="I15" s="153"/>
      <c r="J15" s="153"/>
      <c r="K15" s="153"/>
      <c r="L15" s="152"/>
    </row>
    <row r="16" spans="2:12" ht="17" x14ac:dyDescent="0.2">
      <c r="B16" s="128" t="str">
        <v>ASIA_AFRICA</v>
      </c>
      <c r="C16" s="147" t="str">
        <v>Asia and Africa</v>
      </c>
      <c r="D16" s="154"/>
      <c r="E16" s="154"/>
      <c r="F16" s="155"/>
      <c r="G16" s="155"/>
      <c r="H16" s="155"/>
      <c r="I16" s="155"/>
      <c r="J16" s="155"/>
      <c r="K16" s="155"/>
      <c r="L16" s="152"/>
    </row>
    <row r="17" spans="2:11" ht="17" x14ac:dyDescent="0.2">
      <c r="B17" s="122" t="str">
        <v>AT</v>
      </c>
      <c r="C17" s="148" t="str">
        <v>Austria</v>
      </c>
      <c r="D17" s="143"/>
      <c r="E17" s="143"/>
      <c r="F17" s="144"/>
      <c r="G17" s="144"/>
      <c r="H17" s="144"/>
      <c r="I17" s="144"/>
      <c r="J17" s="144"/>
      <c r="K17" s="144"/>
    </row>
    <row r="18" spans="2:11" ht="17" x14ac:dyDescent="0.2">
      <c r="B18" s="122" t="str">
        <v>AU</v>
      </c>
      <c r="C18" s="148" t="str">
        <v>Australia</v>
      </c>
      <c r="D18" s="143"/>
      <c r="E18" s="143"/>
      <c r="F18" s="144"/>
      <c r="G18" s="144"/>
      <c r="H18" s="144"/>
      <c r="I18" s="144"/>
      <c r="J18" s="144"/>
      <c r="K18" s="144"/>
    </row>
    <row r="19" spans="2:11" ht="17" x14ac:dyDescent="0.2">
      <c r="B19" s="122" t="str">
        <v>BE</v>
      </c>
      <c r="C19" s="148" t="str">
        <v>Belgium</v>
      </c>
      <c r="D19" s="143"/>
      <c r="E19" s="143"/>
      <c r="F19" s="144"/>
      <c r="G19" s="144"/>
      <c r="H19" s="144"/>
      <c r="I19" s="144"/>
      <c r="J19" s="144"/>
      <c r="K19" s="144"/>
    </row>
    <row r="20" spans="2:11" ht="17" x14ac:dyDescent="0.2">
      <c r="B20" s="122" t="str">
        <v>BG</v>
      </c>
      <c r="C20" s="148" t="str">
        <v>Bulgaria</v>
      </c>
      <c r="D20" s="143"/>
      <c r="E20" s="143"/>
      <c r="F20" s="144"/>
      <c r="G20" s="144"/>
      <c r="H20" s="144"/>
      <c r="I20" s="144"/>
      <c r="J20" s="144"/>
      <c r="K20" s="144"/>
    </row>
    <row r="21" spans="2:11" ht="17" x14ac:dyDescent="0.2">
      <c r="B21" s="122" t="str">
        <v>BR</v>
      </c>
      <c r="C21" s="148" t="str">
        <v>Brazil</v>
      </c>
      <c r="D21" s="143"/>
      <c r="E21" s="143"/>
      <c r="F21" s="144"/>
      <c r="G21" s="144"/>
      <c r="H21" s="144"/>
      <c r="I21" s="144"/>
      <c r="J21" s="144"/>
      <c r="K21" s="144"/>
    </row>
    <row r="22" spans="2:11" ht="34" x14ac:dyDescent="0.2">
      <c r="B22" s="122" t="str">
        <v>BR-N_GRID</v>
      </c>
      <c r="C22" s="148" t="str">
        <v>Brazil, Northern grid, BR</v>
      </c>
      <c r="D22" s="143"/>
      <c r="E22" s="143"/>
      <c r="F22" s="144"/>
      <c r="G22" s="144"/>
      <c r="H22" s="144"/>
      <c r="I22" s="144"/>
      <c r="J22" s="144"/>
      <c r="K22" s="144"/>
    </row>
    <row r="23" spans="2:11" ht="51" x14ac:dyDescent="0.2">
      <c r="B23" s="122" t="str">
        <v>BR-NE_GRID</v>
      </c>
      <c r="C23" s="148" t="str">
        <v>Brazil, North-eastern grid, BR</v>
      </c>
      <c r="D23" s="143"/>
      <c r="E23" s="143"/>
      <c r="F23" s="144"/>
      <c r="G23" s="144"/>
      <c r="H23" s="144"/>
      <c r="I23" s="144"/>
      <c r="J23" s="144"/>
      <c r="K23" s="144"/>
    </row>
    <row r="24" spans="2:11" ht="51" x14ac:dyDescent="0.2">
      <c r="B24" s="122" t="str">
        <v>BR-S_GRID</v>
      </c>
      <c r="C24" s="148" t="str">
        <v>Brazil, Southern grid, BR</v>
      </c>
      <c r="D24" s="143"/>
      <c r="E24" s="143"/>
      <c r="F24" s="144"/>
      <c r="G24" s="144"/>
      <c r="H24" s="144"/>
      <c r="I24" s="144"/>
      <c r="J24" s="144"/>
      <c r="K24" s="144"/>
    </row>
    <row r="25" spans="2:11" ht="68" x14ac:dyDescent="0.2">
      <c r="B25" s="122" t="str">
        <v>BR-SE_GRID_MW_GRID</v>
      </c>
      <c r="C25" s="148" t="str">
        <v>Brazil, South-eastern/Mid-western grid, BR</v>
      </c>
      <c r="D25" s="143"/>
      <c r="E25" s="143"/>
      <c r="F25" s="144"/>
      <c r="G25" s="144"/>
      <c r="H25" s="144"/>
      <c r="I25" s="144"/>
      <c r="J25" s="144"/>
      <c r="K25" s="144"/>
    </row>
    <row r="26" spans="2:11" ht="17" x14ac:dyDescent="0.2">
      <c r="B26" s="122" t="str">
        <v>CA</v>
      </c>
      <c r="C26" s="148" t="str">
        <v>Canada</v>
      </c>
      <c r="D26" s="143"/>
      <c r="E26" s="143"/>
      <c r="F26" s="144"/>
      <c r="G26" s="144"/>
      <c r="H26" s="144"/>
      <c r="I26" s="144"/>
      <c r="J26" s="144"/>
      <c r="K26" s="144"/>
    </row>
    <row r="27" spans="2:11" ht="17" x14ac:dyDescent="0.2">
      <c r="B27" s="122" t="str">
        <v>CA-AB</v>
      </c>
      <c r="C27" s="148" t="str">
        <v>Alberta, CA</v>
      </c>
      <c r="D27" s="143"/>
      <c r="E27" s="143"/>
      <c r="F27" s="144"/>
      <c r="G27" s="144"/>
      <c r="H27" s="144"/>
      <c r="I27" s="144"/>
      <c r="J27" s="144"/>
      <c r="K27" s="144"/>
    </row>
    <row r="28" spans="2:11" ht="34" x14ac:dyDescent="0.2">
      <c r="B28" s="122" t="str">
        <v>CA-BC</v>
      </c>
      <c r="C28" s="148" t="str">
        <v>British Columbia, CA</v>
      </c>
      <c r="D28" s="143"/>
      <c r="E28" s="143"/>
      <c r="F28" s="144"/>
      <c r="G28" s="144"/>
      <c r="H28" s="144"/>
      <c r="I28" s="144"/>
      <c r="J28" s="144"/>
      <c r="K28" s="144"/>
    </row>
    <row r="29" spans="2:11" ht="17" x14ac:dyDescent="0.2">
      <c r="B29" s="122" t="str">
        <v>CA-MB</v>
      </c>
      <c r="C29" s="148" t="str">
        <v>Manitoba, CA</v>
      </c>
      <c r="D29" s="143"/>
      <c r="E29" s="143"/>
      <c r="F29" s="144"/>
      <c r="G29" s="144"/>
      <c r="H29" s="144"/>
      <c r="I29" s="144"/>
      <c r="J29" s="144"/>
      <c r="K29" s="144"/>
    </row>
    <row r="30" spans="2:11" ht="34" x14ac:dyDescent="0.2">
      <c r="B30" s="122" t="str">
        <v>CA-NB</v>
      </c>
      <c r="C30" s="148" t="str">
        <v>New Brunswick, CA</v>
      </c>
      <c r="D30" s="143"/>
      <c r="E30" s="143"/>
      <c r="F30" s="144"/>
      <c r="G30" s="144"/>
      <c r="H30" s="144"/>
      <c r="I30" s="144"/>
      <c r="J30" s="144"/>
      <c r="K30" s="144"/>
    </row>
    <row r="31" spans="2:11" ht="51" x14ac:dyDescent="0.2">
      <c r="B31" s="122" t="str">
        <v>CA-NL</v>
      </c>
      <c r="C31" s="148" t="str">
        <v>Newfoundland and Labrador, CA</v>
      </c>
      <c r="D31" s="143"/>
      <c r="E31" s="143"/>
      <c r="F31" s="144"/>
      <c r="G31" s="144"/>
      <c r="H31" s="144"/>
      <c r="I31" s="144"/>
      <c r="J31" s="144"/>
      <c r="K31" s="144"/>
    </row>
    <row r="32" spans="2:11" ht="34" x14ac:dyDescent="0.2">
      <c r="B32" s="122" t="str">
        <v>CA-NS</v>
      </c>
      <c r="C32" s="148" t="str">
        <v>Nova Scotia, CA</v>
      </c>
      <c r="D32" s="143"/>
      <c r="E32" s="143"/>
      <c r="F32" s="144"/>
      <c r="G32" s="144"/>
      <c r="H32" s="144"/>
      <c r="I32" s="144"/>
      <c r="J32" s="144"/>
      <c r="K32" s="144"/>
    </row>
    <row r="33" spans="2:11" ht="34" x14ac:dyDescent="0.2">
      <c r="B33" s="122" t="str">
        <v>CA-NT</v>
      </c>
      <c r="C33" s="148" t="str">
        <v>Northwest Territories, CA</v>
      </c>
      <c r="D33" s="143"/>
      <c r="E33" s="143"/>
      <c r="F33" s="144"/>
      <c r="G33" s="144"/>
      <c r="H33" s="144"/>
      <c r="I33" s="144"/>
      <c r="J33" s="144"/>
      <c r="K33" s="144"/>
    </row>
    <row r="34" spans="2:11" ht="17" x14ac:dyDescent="0.2">
      <c r="B34" s="122" t="str">
        <v>CA-NU</v>
      </c>
      <c r="C34" s="148" t="str">
        <v>Nunavut, CA</v>
      </c>
      <c r="D34" s="143"/>
      <c r="E34" s="143"/>
      <c r="F34" s="144"/>
      <c r="G34" s="144"/>
      <c r="H34" s="144"/>
      <c r="I34" s="144"/>
      <c r="J34" s="144"/>
      <c r="K34" s="144"/>
    </row>
    <row r="35" spans="2:11" ht="17" x14ac:dyDescent="0.2">
      <c r="B35" s="122" t="str">
        <v>CA-ON</v>
      </c>
      <c r="C35" s="148" t="str">
        <v>Ontario, CA</v>
      </c>
      <c r="D35" s="143"/>
      <c r="E35" s="143"/>
      <c r="F35" s="144"/>
      <c r="G35" s="144"/>
      <c r="H35" s="144"/>
      <c r="I35" s="144"/>
      <c r="J35" s="144"/>
      <c r="K35" s="144"/>
    </row>
    <row r="36" spans="2:11" ht="34" x14ac:dyDescent="0.2">
      <c r="B36" s="122" t="str">
        <v>CA-PE</v>
      </c>
      <c r="C36" s="148" t="str">
        <v>Prince Edward Island, CA</v>
      </c>
      <c r="D36" s="143"/>
      <c r="E36" s="143"/>
      <c r="F36" s="144"/>
      <c r="G36" s="144"/>
      <c r="H36" s="144"/>
      <c r="I36" s="144"/>
      <c r="J36" s="144"/>
      <c r="K36" s="144"/>
    </row>
    <row r="37" spans="2:11" ht="17" x14ac:dyDescent="0.2">
      <c r="B37" s="122" t="str">
        <v>CA-QC</v>
      </c>
      <c r="C37" s="148" t="str">
        <v>Quebec, CA</v>
      </c>
      <c r="D37" s="143"/>
      <c r="E37" s="143"/>
      <c r="F37" s="144"/>
      <c r="G37" s="144"/>
      <c r="H37" s="144"/>
      <c r="I37" s="144"/>
      <c r="J37" s="144"/>
      <c r="K37" s="144"/>
    </row>
    <row r="38" spans="2:11" ht="34" x14ac:dyDescent="0.2">
      <c r="B38" s="122" t="str">
        <v>CA-SK</v>
      </c>
      <c r="C38" s="148" t="str">
        <v>Saskatchewan, CA</v>
      </c>
      <c r="D38" s="143"/>
      <c r="E38" s="143"/>
      <c r="F38" s="144"/>
      <c r="G38" s="144"/>
      <c r="H38" s="144"/>
      <c r="I38" s="144"/>
      <c r="J38" s="144"/>
      <c r="K38" s="144"/>
    </row>
    <row r="39" spans="2:11" ht="17" x14ac:dyDescent="0.2">
      <c r="B39" s="122" t="str">
        <v>CA-YT</v>
      </c>
      <c r="C39" s="148" t="str">
        <v>Yukon, CA</v>
      </c>
      <c r="D39" s="143"/>
      <c r="E39" s="143"/>
      <c r="F39" s="144"/>
      <c r="G39" s="144"/>
      <c r="H39" s="144"/>
      <c r="I39" s="144"/>
      <c r="J39" s="144"/>
      <c r="K39" s="144"/>
    </row>
    <row r="40" spans="2:11" ht="34" x14ac:dyDescent="0.2">
      <c r="B40" s="122" t="str">
        <v>CA_EXP_QC</v>
      </c>
      <c r="C40" s="148" t="str">
        <v>Canada without Quebec</v>
      </c>
      <c r="D40" s="143"/>
      <c r="E40" s="143"/>
      <c r="F40" s="144"/>
      <c r="G40" s="144"/>
      <c r="H40" s="144"/>
      <c r="I40" s="144"/>
      <c r="J40" s="144"/>
      <c r="K40" s="144"/>
    </row>
    <row r="41" spans="2:11" ht="17" x14ac:dyDescent="0.2">
      <c r="B41" s="122" t="str">
        <v>CH</v>
      </c>
      <c r="C41" s="148" t="str">
        <v>Switzerland</v>
      </c>
      <c r="D41" s="143"/>
      <c r="E41" s="143"/>
      <c r="F41" s="144"/>
      <c r="G41" s="144"/>
      <c r="H41" s="144"/>
      <c r="I41" s="144"/>
      <c r="J41" s="144"/>
      <c r="K41" s="144"/>
    </row>
    <row r="42" spans="2:11" ht="17" x14ac:dyDescent="0.2">
      <c r="B42" s="122" t="str">
        <v>CN</v>
      </c>
      <c r="C42" s="148" t="str">
        <v>China</v>
      </c>
      <c r="D42" s="143"/>
      <c r="E42" s="143"/>
      <c r="F42" s="144"/>
      <c r="G42" s="144"/>
      <c r="H42" s="144"/>
      <c r="I42" s="144"/>
      <c r="J42" s="144"/>
      <c r="K42" s="144"/>
    </row>
    <row r="43" spans="2:11" ht="17" x14ac:dyDescent="0.2">
      <c r="B43" s="122" t="str">
        <v>CO</v>
      </c>
      <c r="C43" s="148" t="str">
        <v>Colombia</v>
      </c>
      <c r="D43" s="143"/>
      <c r="E43" s="143"/>
      <c r="F43" s="144"/>
      <c r="G43" s="144"/>
      <c r="H43" s="144"/>
      <c r="I43" s="144"/>
      <c r="J43" s="144"/>
      <c r="K43" s="144"/>
    </row>
    <row r="44" spans="2:11" ht="17" x14ac:dyDescent="0.2">
      <c r="B44" s="122" t="str">
        <v>CY</v>
      </c>
      <c r="C44" s="148" t="str">
        <v>Cyprus</v>
      </c>
      <c r="D44" s="143"/>
      <c r="E44" s="143"/>
      <c r="F44" s="144"/>
      <c r="G44" s="144"/>
      <c r="H44" s="144"/>
      <c r="I44" s="144"/>
      <c r="J44" s="144"/>
      <c r="K44" s="144"/>
    </row>
    <row r="45" spans="2:11" ht="17" x14ac:dyDescent="0.2">
      <c r="B45" s="122" t="str">
        <v>CZ</v>
      </c>
      <c r="C45" s="148" t="str">
        <v>Czechia</v>
      </c>
      <c r="D45" s="143"/>
      <c r="E45" s="143"/>
      <c r="F45" s="144"/>
      <c r="G45" s="144"/>
      <c r="H45" s="144"/>
      <c r="I45" s="144"/>
      <c r="J45" s="144"/>
      <c r="K45" s="144"/>
    </row>
    <row r="46" spans="2:11" ht="17" x14ac:dyDescent="0.2">
      <c r="B46" s="122" t="str">
        <v>DE</v>
      </c>
      <c r="C46" s="148" t="str">
        <v>Germany</v>
      </c>
      <c r="D46" s="143"/>
      <c r="E46" s="143"/>
      <c r="F46" s="144"/>
      <c r="G46" s="144"/>
      <c r="H46" s="144"/>
      <c r="I46" s="144"/>
      <c r="J46" s="144"/>
      <c r="K46" s="144"/>
    </row>
    <row r="47" spans="2:11" ht="17" x14ac:dyDescent="0.2">
      <c r="B47" s="122" t="str">
        <v>EE</v>
      </c>
      <c r="C47" s="148" t="str">
        <v>Estonia</v>
      </c>
      <c r="D47" s="143"/>
      <c r="E47" s="143"/>
      <c r="F47" s="144"/>
      <c r="G47" s="144"/>
      <c r="H47" s="144"/>
      <c r="I47" s="144"/>
      <c r="J47" s="144"/>
      <c r="K47" s="144"/>
    </row>
    <row r="48" spans="2:11" ht="17" x14ac:dyDescent="0.2">
      <c r="B48" s="122" t="str">
        <v>ES</v>
      </c>
      <c r="C48" s="148" t="str">
        <v>Spain</v>
      </c>
      <c r="D48" s="143"/>
      <c r="E48" s="143"/>
      <c r="F48" s="144"/>
      <c r="G48" s="144"/>
      <c r="H48" s="144"/>
      <c r="I48" s="144"/>
      <c r="J48" s="144"/>
      <c r="K48" s="144"/>
    </row>
    <row r="49" spans="2:11" ht="34" x14ac:dyDescent="0.2">
      <c r="B49" s="122" t="str">
        <v>EU</v>
      </c>
      <c r="C49" s="148" t="str">
        <v>European Union</v>
      </c>
      <c r="D49" s="143"/>
      <c r="E49" s="143"/>
      <c r="F49" s="144"/>
      <c r="G49" s="144"/>
      <c r="H49" s="144"/>
      <c r="I49" s="144"/>
      <c r="J49" s="144"/>
      <c r="K49" s="144"/>
    </row>
    <row r="50" spans="2:11" ht="34" x14ac:dyDescent="0.2">
      <c r="B50" s="122" t="str">
        <v>EU_EXP_CH</v>
      </c>
      <c r="C50" s="148" t="str">
        <v>Europe without Switzerland</v>
      </c>
      <c r="D50" s="143"/>
      <c r="E50" s="143"/>
      <c r="F50" s="144"/>
      <c r="G50" s="144"/>
      <c r="H50" s="144"/>
      <c r="I50" s="144"/>
      <c r="J50" s="144"/>
      <c r="K50" s="144"/>
    </row>
    <row r="51" spans="2:11" ht="34" x14ac:dyDescent="0.2">
      <c r="B51" s="122" t="str">
        <v>EU_S_AMERICA</v>
      </c>
      <c r="C51" s="148" t="str">
        <v>Europe and South America</v>
      </c>
      <c r="D51" s="143"/>
      <c r="E51" s="143"/>
      <c r="F51" s="144"/>
      <c r="G51" s="144"/>
      <c r="H51" s="144"/>
      <c r="I51" s="144"/>
      <c r="J51" s="144"/>
      <c r="K51" s="144"/>
    </row>
    <row r="52" spans="2:11" ht="17" x14ac:dyDescent="0.2">
      <c r="B52" s="122" t="str">
        <v>FI</v>
      </c>
      <c r="C52" s="148" t="str">
        <v>Finland</v>
      </c>
      <c r="D52" s="143"/>
      <c r="E52" s="143"/>
      <c r="F52" s="144"/>
      <c r="G52" s="144"/>
      <c r="H52" s="144"/>
      <c r="I52" s="144"/>
      <c r="J52" s="144"/>
      <c r="K52" s="144"/>
    </row>
    <row r="53" spans="2:11" ht="17" x14ac:dyDescent="0.2">
      <c r="B53" s="122" t="str">
        <v>FR</v>
      </c>
      <c r="C53" s="148" t="str">
        <v>France</v>
      </c>
      <c r="D53" s="143"/>
      <c r="E53" s="143"/>
      <c r="F53" s="144"/>
      <c r="G53" s="144"/>
      <c r="H53" s="144"/>
      <c r="I53" s="144"/>
      <c r="J53" s="144"/>
      <c r="K53" s="144"/>
    </row>
    <row r="54" spans="2:11" ht="34" x14ac:dyDescent="0.2">
      <c r="B54" s="122" t="str">
        <v>GB</v>
      </c>
      <c r="C54" s="148" t="str">
        <v>United Kingdom</v>
      </c>
      <c r="D54" s="143"/>
      <c r="E54" s="143"/>
      <c r="F54" s="144"/>
      <c r="G54" s="144"/>
      <c r="H54" s="144"/>
      <c r="I54" s="144"/>
      <c r="J54" s="144"/>
      <c r="K54" s="144"/>
    </row>
    <row r="55" spans="2:11" ht="17" x14ac:dyDescent="0.2">
      <c r="B55" s="122" t="str">
        <v>GLOBAL</v>
      </c>
      <c r="C55" s="148" t="str">
        <v>Global</v>
      </c>
      <c r="D55" s="143"/>
      <c r="E55" s="143"/>
      <c r="F55" s="144"/>
      <c r="G55" s="144"/>
      <c r="H55" s="144"/>
      <c r="I55" s="144"/>
      <c r="J55" s="144"/>
      <c r="K55" s="144"/>
    </row>
    <row r="56" spans="2:11" ht="17" x14ac:dyDescent="0.2">
      <c r="B56" s="122" t="str">
        <v>GR</v>
      </c>
      <c r="C56" s="148" t="str">
        <v>Greece</v>
      </c>
      <c r="D56" s="143"/>
      <c r="E56" s="143"/>
      <c r="F56" s="144"/>
      <c r="G56" s="144"/>
      <c r="H56" s="144"/>
      <c r="I56" s="144"/>
      <c r="J56" s="144"/>
      <c r="K56" s="144"/>
    </row>
    <row r="57" spans="2:11" ht="17" x14ac:dyDescent="0.2">
      <c r="B57" s="122" t="str">
        <v>HR</v>
      </c>
      <c r="C57" s="148" t="str">
        <v>Croatia</v>
      </c>
      <c r="D57" s="143"/>
      <c r="E57" s="143"/>
      <c r="F57" s="144"/>
      <c r="G57" s="144"/>
      <c r="H57" s="144"/>
      <c r="I57" s="144"/>
      <c r="J57" s="144"/>
      <c r="K57" s="144"/>
    </row>
    <row r="58" spans="2:11" ht="17" x14ac:dyDescent="0.2">
      <c r="B58" s="122" t="str">
        <v>HU</v>
      </c>
      <c r="C58" s="148" t="str">
        <v>Hungary</v>
      </c>
      <c r="D58" s="143"/>
      <c r="E58" s="143"/>
      <c r="F58" s="144"/>
      <c r="G58" s="144"/>
      <c r="H58" s="144"/>
      <c r="I58" s="144"/>
      <c r="J58" s="144"/>
      <c r="K58" s="144"/>
    </row>
    <row r="59" spans="2:11" ht="17" x14ac:dyDescent="0.2">
      <c r="B59" s="122" t="str">
        <v>IE</v>
      </c>
      <c r="C59" s="148" t="str">
        <v>Ireland</v>
      </c>
      <c r="D59" s="143"/>
      <c r="E59" s="143"/>
      <c r="F59" s="144"/>
      <c r="G59" s="144"/>
      <c r="H59" s="144"/>
      <c r="I59" s="144"/>
      <c r="J59" s="144"/>
      <c r="K59" s="144"/>
    </row>
    <row r="60" spans="2:11" ht="17" x14ac:dyDescent="0.2">
      <c r="B60" s="122" t="str">
        <v>IN</v>
      </c>
      <c r="C60" s="148" t="str">
        <v>India</v>
      </c>
      <c r="D60" s="143"/>
      <c r="E60" s="143"/>
      <c r="F60" s="144"/>
      <c r="G60" s="144"/>
      <c r="H60" s="144"/>
      <c r="I60" s="144"/>
      <c r="J60" s="144"/>
      <c r="K60" s="144"/>
    </row>
    <row r="61" spans="2:11" ht="17" x14ac:dyDescent="0.2">
      <c r="B61" s="122" t="str">
        <v>IT</v>
      </c>
      <c r="C61" s="148" t="str">
        <v>Italy</v>
      </c>
      <c r="D61" s="143"/>
      <c r="E61" s="143"/>
      <c r="F61" s="144"/>
      <c r="G61" s="144"/>
      <c r="H61" s="144"/>
      <c r="I61" s="144"/>
      <c r="J61" s="144"/>
      <c r="K61" s="144"/>
    </row>
    <row r="62" spans="2:11" ht="17" x14ac:dyDescent="0.2">
      <c r="B62" s="122" t="str">
        <v>LV</v>
      </c>
      <c r="C62" s="148" t="str">
        <v>Latvia</v>
      </c>
      <c r="D62" s="143"/>
      <c r="E62" s="143"/>
      <c r="F62" s="144"/>
      <c r="G62" s="144"/>
      <c r="H62" s="144"/>
      <c r="I62" s="144"/>
      <c r="J62" s="144"/>
      <c r="K62" s="144"/>
    </row>
    <row r="63" spans="2:11" ht="17" x14ac:dyDescent="0.2">
      <c r="B63" s="122" t="str">
        <v>MA</v>
      </c>
      <c r="C63" s="148" t="str">
        <v>Morocco</v>
      </c>
      <c r="D63" s="143"/>
      <c r="E63" s="143"/>
      <c r="F63" s="144"/>
      <c r="G63" s="144"/>
      <c r="H63" s="144"/>
      <c r="I63" s="144"/>
      <c r="J63" s="144"/>
      <c r="K63" s="144"/>
    </row>
    <row r="64" spans="2:11" ht="17" x14ac:dyDescent="0.2">
      <c r="B64" s="122" t="str">
        <v>MT</v>
      </c>
      <c r="C64" s="148" t="str">
        <v>Malta</v>
      </c>
      <c r="D64" s="143"/>
      <c r="E64" s="143"/>
      <c r="F64" s="144"/>
      <c r="G64" s="144"/>
      <c r="H64" s="144"/>
      <c r="I64" s="144"/>
      <c r="J64" s="144"/>
      <c r="K64" s="144"/>
    </row>
    <row r="65" spans="2:11" ht="17" x14ac:dyDescent="0.2">
      <c r="B65" s="122" t="str">
        <v>MX</v>
      </c>
      <c r="C65" s="148" t="str">
        <v>Mexico</v>
      </c>
      <c r="D65" s="143"/>
      <c r="E65" s="143"/>
      <c r="F65" s="144"/>
      <c r="G65" s="144"/>
      <c r="H65" s="144"/>
      <c r="I65" s="144"/>
      <c r="J65" s="144"/>
      <c r="K65" s="144"/>
    </row>
    <row r="66" spans="2:11" ht="17" x14ac:dyDescent="0.2">
      <c r="B66" s="122" t="str">
        <v>MY</v>
      </c>
      <c r="C66" s="148" t="str">
        <v>Malaysia</v>
      </c>
      <c r="D66" s="143"/>
      <c r="E66" s="143"/>
      <c r="F66" s="144"/>
      <c r="G66" s="144"/>
      <c r="H66" s="144"/>
      <c r="I66" s="144"/>
      <c r="J66" s="144"/>
      <c r="K66" s="144"/>
    </row>
    <row r="67" spans="2:11" ht="17" x14ac:dyDescent="0.2">
      <c r="B67" s="122" t="str">
        <v>N_AMERICA</v>
      </c>
      <c r="C67" s="148" t="str">
        <v>North America</v>
      </c>
      <c r="D67" s="143"/>
      <c r="E67" s="143"/>
      <c r="F67" s="144"/>
      <c r="G67" s="144"/>
      <c r="H67" s="144"/>
      <c r="I67" s="144"/>
      <c r="J67" s="144"/>
      <c r="K67" s="144"/>
    </row>
    <row r="68" spans="2:11" ht="17" x14ac:dyDescent="0.2">
      <c r="B68" s="122" t="str">
        <v>NL</v>
      </c>
      <c r="C68" s="148" t="str">
        <v>Netherlands</v>
      </c>
      <c r="D68" s="143"/>
      <c r="E68" s="143"/>
      <c r="F68" s="144"/>
      <c r="G68" s="144"/>
      <c r="H68" s="144"/>
      <c r="I68" s="144"/>
      <c r="J68" s="144"/>
      <c r="K68" s="144"/>
    </row>
    <row r="69" spans="2:11" ht="17" x14ac:dyDescent="0.2">
      <c r="B69" s="122" t="str">
        <v>NZ</v>
      </c>
      <c r="C69" s="148" t="str">
        <v>New Zealand</v>
      </c>
      <c r="D69" s="143"/>
      <c r="E69" s="143"/>
      <c r="F69" s="144"/>
      <c r="G69" s="144"/>
      <c r="H69" s="144"/>
      <c r="I69" s="144"/>
      <c r="J69" s="144"/>
      <c r="K69" s="144"/>
    </row>
    <row r="70" spans="2:11" ht="34" x14ac:dyDescent="0.2">
      <c r="B70" s="122" t="str">
        <v>NZ-WLG</v>
      </c>
      <c r="C70" s="148" t="str">
        <v>Wellington, WGN, NZ</v>
      </c>
      <c r="D70" s="143"/>
      <c r="E70" s="143"/>
      <c r="F70" s="144"/>
      <c r="G70" s="144"/>
      <c r="H70" s="144"/>
      <c r="I70" s="144"/>
      <c r="J70" s="144"/>
      <c r="K70" s="144"/>
    </row>
    <row r="71" spans="2:11" ht="17" x14ac:dyDescent="0.2">
      <c r="B71" s="122" t="str">
        <v>PE</v>
      </c>
      <c r="C71" s="148" t="str">
        <v>Peru</v>
      </c>
      <c r="D71" s="143"/>
      <c r="E71" s="143"/>
      <c r="F71" s="144"/>
      <c r="G71" s="144"/>
      <c r="H71" s="144"/>
      <c r="I71" s="144"/>
      <c r="J71" s="144"/>
      <c r="K71" s="144"/>
    </row>
    <row r="72" spans="2:11" ht="34" x14ac:dyDescent="0.2">
      <c r="B72" s="122" t="str">
        <v>PH</v>
      </c>
      <c r="C72" s="148" t="str">
        <v>Philippines (the)</v>
      </c>
      <c r="D72" s="143"/>
      <c r="E72" s="143"/>
      <c r="F72" s="144"/>
      <c r="G72" s="144"/>
      <c r="H72" s="144"/>
      <c r="I72" s="144"/>
      <c r="J72" s="144"/>
      <c r="K72" s="144"/>
    </row>
    <row r="73" spans="2:11" ht="17" x14ac:dyDescent="0.2">
      <c r="B73" s="122" t="str">
        <v>PL</v>
      </c>
      <c r="C73" s="148" t="str">
        <v>Poland</v>
      </c>
      <c r="D73" s="143"/>
      <c r="E73" s="143"/>
      <c r="F73" s="144"/>
      <c r="G73" s="144"/>
      <c r="H73" s="144"/>
      <c r="I73" s="144"/>
      <c r="J73" s="144"/>
      <c r="K73" s="144"/>
    </row>
    <row r="74" spans="2:11" ht="17" x14ac:dyDescent="0.2">
      <c r="B74" s="122" t="str">
        <v>PT</v>
      </c>
      <c r="C74" s="148" t="str">
        <v>Portugal</v>
      </c>
      <c r="D74" s="143"/>
      <c r="E74" s="143"/>
      <c r="F74" s="144"/>
      <c r="G74" s="144"/>
      <c r="H74" s="144"/>
      <c r="I74" s="144"/>
      <c r="J74" s="144"/>
      <c r="K74" s="144"/>
    </row>
    <row r="75" spans="2:11" ht="17" x14ac:dyDescent="0.2">
      <c r="B75" s="122" t="str">
        <v>RoW</v>
      </c>
      <c r="C75" s="148" t="str">
        <v>Rest-of-World</v>
      </c>
      <c r="D75" s="143"/>
      <c r="E75" s="143"/>
      <c r="F75" s="144"/>
      <c r="G75" s="144"/>
      <c r="H75" s="144"/>
      <c r="I75" s="144"/>
      <c r="J75" s="144"/>
      <c r="K75" s="144"/>
    </row>
    <row r="76" spans="2:11" ht="68" x14ac:dyDescent="0.2">
      <c r="B76" s="122" t="str">
        <v>ROW_WA</v>
      </c>
      <c r="C76" s="148" t="str">
        <v>Central Asia and Pacific Asia, Oceania, Antarctica</v>
      </c>
      <c r="D76" s="143"/>
      <c r="E76" s="143"/>
      <c r="F76" s="144"/>
      <c r="G76" s="144"/>
      <c r="H76" s="144"/>
      <c r="I76" s="144"/>
      <c r="J76" s="144"/>
      <c r="K76" s="144"/>
    </row>
    <row r="77" spans="2:11" ht="34" x14ac:dyDescent="0.2">
      <c r="B77" s="122" t="str">
        <v>ROW_WE</v>
      </c>
      <c r="C77" s="148" t="str">
        <v>East Europe and Iceland</v>
      </c>
      <c r="D77" s="143"/>
      <c r="E77" s="143"/>
      <c r="F77" s="144"/>
      <c r="G77" s="144"/>
      <c r="H77" s="144"/>
      <c r="I77" s="144"/>
      <c r="J77" s="144"/>
      <c r="K77" s="144"/>
    </row>
    <row r="78" spans="2:11" ht="51" x14ac:dyDescent="0.2">
      <c r="B78" s="122" t="str">
        <v>ROW_WF</v>
      </c>
      <c r="C78" s="148" t="str">
        <v>Africa except Egypt and South Africa</v>
      </c>
      <c r="D78" s="143"/>
      <c r="E78" s="143"/>
      <c r="F78" s="144"/>
      <c r="G78" s="144"/>
      <c r="H78" s="144"/>
      <c r="I78" s="144"/>
      <c r="J78" s="144"/>
      <c r="K78" s="144"/>
    </row>
    <row r="79" spans="2:11" ht="34" x14ac:dyDescent="0.2">
      <c r="B79" s="122" t="str">
        <v>ROW_WL</v>
      </c>
      <c r="C79" s="148" t="str">
        <v>Latin America except Brazil</v>
      </c>
      <c r="D79" s="143"/>
      <c r="E79" s="143"/>
      <c r="F79" s="144"/>
      <c r="G79" s="144"/>
      <c r="H79" s="144"/>
      <c r="I79" s="144"/>
      <c r="J79" s="144"/>
      <c r="K79" s="144"/>
    </row>
    <row r="80" spans="2:11" ht="34" x14ac:dyDescent="0.2">
      <c r="B80" s="122" t="str">
        <v>ROW_WM</v>
      </c>
      <c r="C80" s="148" t="str">
        <v>Middle East, Asia and Egypt</v>
      </c>
      <c r="D80" s="143"/>
      <c r="E80" s="143"/>
      <c r="F80" s="144"/>
      <c r="G80" s="144"/>
      <c r="H80" s="144"/>
      <c r="I80" s="144"/>
      <c r="J80" s="144"/>
      <c r="K80" s="144"/>
    </row>
    <row r="81" spans="2:11" ht="51" x14ac:dyDescent="0.2">
      <c r="B81" s="122" t="str">
        <v>RU</v>
      </c>
      <c r="C81" s="148" t="str">
        <v>Russian Federation (the)</v>
      </c>
      <c r="D81" s="143"/>
      <c r="E81" s="143"/>
      <c r="F81" s="144"/>
      <c r="G81" s="144"/>
      <c r="H81" s="144"/>
      <c r="I81" s="144"/>
      <c r="J81" s="144"/>
      <c r="K81" s="144"/>
    </row>
    <row r="82" spans="2:11" ht="17" x14ac:dyDescent="0.2">
      <c r="B82" s="122" t="str">
        <v>SE</v>
      </c>
      <c r="C82" s="148" t="str">
        <v>Sweden</v>
      </c>
      <c r="D82" s="143"/>
      <c r="E82" s="143"/>
      <c r="F82" s="144"/>
      <c r="G82" s="144"/>
      <c r="H82" s="144"/>
      <c r="I82" s="144"/>
      <c r="J82" s="144"/>
      <c r="K82" s="144"/>
    </row>
    <row r="83" spans="2:11" ht="17" x14ac:dyDescent="0.2">
      <c r="B83" s="122" t="str">
        <v>SG</v>
      </c>
      <c r="C83" s="148" t="str">
        <v>Singapore</v>
      </c>
      <c r="D83" s="143"/>
      <c r="E83" s="143"/>
      <c r="F83" s="144"/>
      <c r="G83" s="144"/>
      <c r="H83" s="144"/>
      <c r="I83" s="144"/>
      <c r="J83" s="144"/>
      <c r="K83" s="144"/>
    </row>
    <row r="84" spans="2:11" ht="17" x14ac:dyDescent="0.2">
      <c r="B84" s="122" t="str">
        <v>SK</v>
      </c>
      <c r="C84" s="148" t="str">
        <v>Slovakia</v>
      </c>
      <c r="D84" s="143"/>
      <c r="E84" s="143"/>
      <c r="F84" s="144"/>
      <c r="G84" s="144"/>
      <c r="H84" s="144"/>
      <c r="I84" s="144"/>
      <c r="J84" s="144"/>
      <c r="K84" s="144"/>
    </row>
    <row r="85" spans="2:11" ht="17" x14ac:dyDescent="0.2">
      <c r="B85" s="122" t="str">
        <v>TN</v>
      </c>
      <c r="C85" s="148" t="str">
        <v>Tunisia</v>
      </c>
      <c r="D85" s="143"/>
      <c r="E85" s="143"/>
      <c r="F85" s="144"/>
      <c r="G85" s="144"/>
      <c r="H85" s="144"/>
      <c r="I85" s="144"/>
      <c r="J85" s="144"/>
      <c r="K85" s="144"/>
    </row>
    <row r="86" spans="2:11" ht="17" x14ac:dyDescent="0.2">
      <c r="B86" s="122" t="str">
        <v>TR</v>
      </c>
      <c r="C86" s="148" t="str">
        <v>Türkiye</v>
      </c>
      <c r="D86" s="143"/>
      <c r="E86" s="143"/>
      <c r="F86" s="144"/>
      <c r="G86" s="144"/>
      <c r="H86" s="144"/>
      <c r="I86" s="144"/>
      <c r="J86" s="144"/>
      <c r="K86" s="144"/>
    </row>
    <row r="87" spans="2:11" ht="34" x14ac:dyDescent="0.2">
      <c r="B87" s="122" t="str">
        <v>US</v>
      </c>
      <c r="C87" s="148" t="str">
        <v>United States of America (the)</v>
      </c>
      <c r="D87" s="143"/>
      <c r="E87" s="143"/>
      <c r="F87" s="144"/>
      <c r="G87" s="144"/>
      <c r="H87" s="144"/>
      <c r="I87" s="144"/>
      <c r="J87" s="144"/>
      <c r="K87" s="144"/>
    </row>
    <row r="88" spans="2:11" ht="17" x14ac:dyDescent="0.2">
      <c r="B88" s="122" t="str">
        <v>ZA</v>
      </c>
      <c r="C88" s="148" t="str">
        <v>South Africa</v>
      </c>
      <c r="D88" s="143"/>
      <c r="E88" s="143"/>
      <c r="F88" s="144"/>
      <c r="G88" s="144"/>
      <c r="H88" s="144"/>
      <c r="I88" s="144"/>
      <c r="J88" s="144"/>
      <c r="K88" s="144"/>
    </row>
    <row r="89" spans="2:11" x14ac:dyDescent="0.2">
      <c r="B89" s="122"/>
      <c r="C89" s="148"/>
      <c r="D89" s="143"/>
      <c r="E89" s="143"/>
      <c r="F89" s="144"/>
      <c r="G89" s="144"/>
      <c r="H89" s="144"/>
      <c r="I89" s="144"/>
      <c r="J89" s="144"/>
      <c r="K89" s="144"/>
    </row>
    <row r="90" spans="2:11" x14ac:dyDescent="0.2">
      <c r="B90" s="122"/>
      <c r="C90" s="148"/>
      <c r="D90" s="143"/>
      <c r="E90" s="143"/>
      <c r="F90" s="144"/>
      <c r="G90" s="144"/>
      <c r="H90" s="144"/>
      <c r="I90" s="144"/>
      <c r="J90" s="144"/>
      <c r="K90" s="144"/>
    </row>
    <row r="91" spans="2:11" x14ac:dyDescent="0.2">
      <c r="B91" s="122"/>
      <c r="C91" s="148"/>
      <c r="D91" s="143"/>
      <c r="E91" s="143"/>
      <c r="F91" s="144"/>
      <c r="G91" s="144"/>
      <c r="H91" s="144"/>
      <c r="I91" s="144"/>
      <c r="J91" s="144"/>
      <c r="K91" s="144"/>
    </row>
    <row r="92" spans="2:11" x14ac:dyDescent="0.2">
      <c r="B92" s="122"/>
      <c r="C92" s="148"/>
      <c r="D92" s="143"/>
      <c r="E92" s="143"/>
      <c r="F92" s="144"/>
      <c r="G92" s="144"/>
      <c r="H92" s="144"/>
      <c r="I92" s="144"/>
      <c r="J92" s="144"/>
      <c r="K92" s="144"/>
    </row>
    <row r="93" spans="2:11" x14ac:dyDescent="0.2">
      <c r="B93" s="122"/>
      <c r="C93" s="148"/>
      <c r="D93" s="143"/>
      <c r="E93" s="143"/>
      <c r="F93" s="144"/>
      <c r="G93" s="144"/>
      <c r="H93" s="144"/>
      <c r="I93" s="144"/>
      <c r="J93" s="144"/>
      <c r="K93" s="144"/>
    </row>
    <row r="94" spans="2:11" x14ac:dyDescent="0.2">
      <c r="B94" s="122"/>
      <c r="C94" s="148"/>
      <c r="D94" s="143"/>
      <c r="E94" s="143"/>
      <c r="F94" s="144"/>
      <c r="G94" s="144"/>
      <c r="H94" s="144"/>
      <c r="I94" s="144"/>
      <c r="J94" s="144"/>
      <c r="K94" s="144"/>
    </row>
    <row r="95" spans="2:11" x14ac:dyDescent="0.2">
      <c r="B95" s="122"/>
      <c r="C95" s="148"/>
      <c r="D95" s="143"/>
      <c r="E95" s="143"/>
      <c r="F95" s="144"/>
      <c r="G95" s="144"/>
      <c r="H95" s="144"/>
      <c r="I95" s="144"/>
      <c r="J95" s="144"/>
      <c r="K95" s="144"/>
    </row>
    <row r="96" spans="2:11" x14ac:dyDescent="0.2">
      <c r="B96" s="122"/>
      <c r="C96" s="148"/>
      <c r="D96" s="143"/>
      <c r="E96" s="143"/>
      <c r="F96" s="144"/>
      <c r="G96" s="144"/>
      <c r="H96" s="144"/>
      <c r="I96" s="144"/>
      <c r="J96" s="144"/>
      <c r="K96" s="144"/>
    </row>
    <row r="97" spans="2:11" x14ac:dyDescent="0.2">
      <c r="B97" s="122"/>
      <c r="C97" s="148"/>
      <c r="D97" s="143"/>
      <c r="E97" s="143"/>
      <c r="F97" s="144"/>
      <c r="G97" s="144"/>
      <c r="H97" s="144"/>
      <c r="I97" s="144"/>
      <c r="J97" s="144"/>
      <c r="K97" s="144"/>
    </row>
    <row r="98" spans="2:11" x14ac:dyDescent="0.2">
      <c r="B98" s="122"/>
      <c r="C98" s="148"/>
      <c r="D98" s="143"/>
      <c r="E98" s="143"/>
      <c r="F98" s="144"/>
      <c r="G98" s="144"/>
      <c r="H98" s="144"/>
      <c r="I98" s="144"/>
      <c r="J98" s="144"/>
      <c r="K98" s="144"/>
    </row>
    <row r="99" spans="2:11" x14ac:dyDescent="0.2">
      <c r="B99" s="122"/>
      <c r="C99" s="148"/>
      <c r="D99" s="143"/>
      <c r="E99" s="143"/>
      <c r="F99" s="144"/>
      <c r="G99" s="144"/>
      <c r="H99" s="144"/>
      <c r="I99" s="144"/>
      <c r="J99" s="144"/>
      <c r="K99" s="144"/>
    </row>
    <row r="100" spans="2:11" x14ac:dyDescent="0.2">
      <c r="B100" s="122"/>
      <c r="C100" s="148"/>
      <c r="D100" s="143"/>
      <c r="E100" s="143"/>
      <c r="F100" s="144"/>
      <c r="G100" s="144"/>
      <c r="H100" s="144"/>
      <c r="I100" s="144"/>
      <c r="J100" s="144"/>
      <c r="K100" s="144"/>
    </row>
    <row r="101" spans="2:11" x14ac:dyDescent="0.2">
      <c r="B101" s="122"/>
      <c r="C101" s="148"/>
      <c r="D101" s="143"/>
      <c r="E101" s="143"/>
      <c r="F101" s="144"/>
      <c r="G101" s="144"/>
      <c r="H101" s="144"/>
      <c r="I101" s="144"/>
      <c r="J101" s="144"/>
      <c r="K101" s="144"/>
    </row>
    <row r="102" spans="2:11" x14ac:dyDescent="0.2">
      <c r="B102" s="122"/>
      <c r="C102" s="148"/>
      <c r="D102" s="143"/>
      <c r="E102" s="143"/>
      <c r="F102" s="144"/>
      <c r="G102" s="144"/>
      <c r="H102" s="144"/>
      <c r="I102" s="144"/>
      <c r="J102" s="144"/>
      <c r="K102" s="144"/>
    </row>
    <row r="103" spans="2:11" x14ac:dyDescent="0.2">
      <c r="B103" s="122"/>
      <c r="C103" s="148"/>
      <c r="D103" s="143"/>
      <c r="E103" s="143"/>
      <c r="F103" s="144"/>
      <c r="G103" s="144"/>
      <c r="H103" s="144"/>
      <c r="I103" s="144"/>
      <c r="J103" s="144"/>
      <c r="K103" s="144"/>
    </row>
    <row r="104" spans="2:11" x14ac:dyDescent="0.2">
      <c r="B104" s="122"/>
      <c r="C104" s="148"/>
      <c r="D104" s="143"/>
      <c r="E104" s="143"/>
      <c r="F104" s="144"/>
      <c r="G104" s="144"/>
      <c r="H104" s="144"/>
      <c r="I104" s="144"/>
      <c r="J104" s="144"/>
      <c r="K104" s="144"/>
    </row>
    <row r="105" spans="2:11" x14ac:dyDescent="0.2">
      <c r="B105" s="122"/>
      <c r="C105" s="148"/>
      <c r="D105" s="143"/>
      <c r="E105" s="143"/>
      <c r="F105" s="144"/>
      <c r="G105" s="144"/>
      <c r="H105" s="144"/>
      <c r="I105" s="144"/>
      <c r="J105" s="144"/>
      <c r="K105" s="144"/>
    </row>
    <row r="106" spans="2:11" x14ac:dyDescent="0.2">
      <c r="B106" s="122"/>
      <c r="C106" s="148"/>
      <c r="D106" s="143"/>
      <c r="E106" s="143"/>
      <c r="F106" s="144"/>
      <c r="G106" s="144"/>
      <c r="H106" s="144"/>
      <c r="I106" s="144"/>
      <c r="J106" s="144"/>
      <c r="K106" s="144"/>
    </row>
    <row r="107" spans="2:11" x14ac:dyDescent="0.2">
      <c r="B107" s="122"/>
      <c r="C107" s="148"/>
      <c r="D107" s="143"/>
      <c r="E107" s="143"/>
      <c r="F107" s="144"/>
      <c r="G107" s="144"/>
      <c r="H107" s="144"/>
      <c r="I107" s="144"/>
      <c r="J107" s="144"/>
      <c r="K107" s="144"/>
    </row>
    <row r="108" spans="2:11" x14ac:dyDescent="0.2">
      <c r="B108" s="122"/>
      <c r="C108" s="148"/>
      <c r="D108" s="143"/>
      <c r="E108" s="143"/>
      <c r="F108" s="144"/>
      <c r="G108" s="144"/>
      <c r="H108" s="144"/>
      <c r="I108" s="144"/>
      <c r="J108" s="144"/>
      <c r="K108" s="144"/>
    </row>
    <row r="109" spans="2:11" x14ac:dyDescent="0.2">
      <c r="B109" s="122"/>
      <c r="C109" s="148"/>
      <c r="D109" s="143"/>
      <c r="E109" s="143"/>
      <c r="F109" s="144"/>
      <c r="G109" s="144"/>
      <c r="H109" s="144"/>
      <c r="I109" s="144"/>
      <c r="J109" s="144"/>
      <c r="K109" s="144"/>
    </row>
    <row r="110" spans="2:11" x14ac:dyDescent="0.2">
      <c r="B110" s="122"/>
      <c r="C110" s="148"/>
      <c r="D110" s="143"/>
      <c r="E110" s="143"/>
      <c r="F110" s="144"/>
      <c r="G110" s="144"/>
      <c r="H110" s="144"/>
      <c r="I110" s="144"/>
      <c r="J110" s="144"/>
      <c r="K110" s="144"/>
    </row>
    <row r="111" spans="2:11" x14ac:dyDescent="0.2">
      <c r="B111" s="122"/>
      <c r="C111" s="148"/>
      <c r="D111" s="143"/>
      <c r="E111" s="143"/>
      <c r="F111" s="144"/>
      <c r="G111" s="144"/>
      <c r="H111" s="144"/>
      <c r="I111" s="144"/>
      <c r="J111" s="144"/>
      <c r="K111" s="144"/>
    </row>
    <row r="112" spans="2:11" x14ac:dyDescent="0.2">
      <c r="B112" s="122"/>
      <c r="C112" s="148"/>
      <c r="D112" s="143"/>
      <c r="E112" s="143"/>
      <c r="F112" s="144"/>
      <c r="G112" s="144"/>
      <c r="H112" s="144"/>
      <c r="I112" s="144"/>
      <c r="J112" s="144"/>
      <c r="K112" s="144"/>
    </row>
    <row r="113" spans="2:11" x14ac:dyDescent="0.2">
      <c r="B113" s="122"/>
      <c r="C113" s="148"/>
      <c r="D113" s="143"/>
      <c r="E113" s="143"/>
      <c r="F113" s="144"/>
      <c r="G113" s="144"/>
      <c r="H113" s="144"/>
      <c r="I113" s="144"/>
      <c r="J113" s="144"/>
      <c r="K113" s="144"/>
    </row>
    <row r="114" spans="2:11" x14ac:dyDescent="0.2">
      <c r="B114" s="122"/>
      <c r="C114" s="148"/>
      <c r="D114" s="143"/>
      <c r="E114" s="143"/>
      <c r="F114" s="144"/>
      <c r="G114" s="144"/>
      <c r="H114" s="144"/>
      <c r="I114" s="144"/>
      <c r="J114" s="144"/>
      <c r="K114" s="144"/>
    </row>
    <row r="115" spans="2:11" ht="17" thickBot="1" x14ac:dyDescent="0.25">
      <c r="B115" s="124"/>
      <c r="C115" s="149"/>
      <c r="D115" s="143"/>
      <c r="E115" s="143"/>
      <c r="F115" s="144"/>
      <c r="G115" s="144"/>
      <c r="H115" s="144"/>
      <c r="I115" s="144"/>
      <c r="J115" s="144"/>
      <c r="K115" s="144"/>
    </row>
  </sheetData>
  <mergeCells count="3">
    <mergeCell ref="B6:H6"/>
    <mergeCell ref="B8:E8"/>
    <mergeCell ref="B14:C14"/>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18</vt:i4>
      </vt:variant>
    </vt:vector>
  </HeadingPairs>
  <TitlesOfParts>
    <vt:vector size="18" baseType="lpstr">
      <vt:lpstr>Overview</vt:lpstr>
      <vt:lpstr>General Estimations</vt:lpstr>
      <vt:lpstr>Air Travel</vt:lpstr>
      <vt:lpstr>Rail Travel</vt:lpstr>
      <vt:lpstr>Road Travel</vt:lpstr>
      <vt:lpstr>Travel Spend</vt:lpstr>
      <vt:lpstr>Procurement by Codes</vt:lpstr>
      <vt:lpstr>Procurement by Activity ID</vt:lpstr>
      <vt:lpstr>Fuel</vt:lpstr>
      <vt:lpstr>Electricity</vt:lpstr>
      <vt:lpstr>Freight</vt:lpstr>
      <vt:lpstr>CBAM</vt:lpstr>
      <vt:lpstr>Autopilot</vt:lpstr>
      <vt:lpstr>Suggest</vt:lpstr>
      <vt:lpstr>Suggest - Extended Demo</vt:lpstr>
      <vt:lpstr>Search Emission Factors</vt:lpstr>
      <vt:lpstr>Search Fuel Types</vt:lpstr>
      <vt:lpstr>Search Regions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Finja Butteron</dc:creator>
  <cp:keywords/>
  <dc:description/>
  <cp:lastModifiedBy>Finja Butteron</cp:lastModifiedBy>
  <cp:revision/>
  <dcterms:created xsi:type="dcterms:W3CDTF">2025-02-19T17:31:20Z</dcterms:created>
  <dcterms:modified xsi:type="dcterms:W3CDTF">2025-02-26T09:58:18Z</dcterms:modified>
  <cp:category/>
  <cp:contentStatus/>
</cp:coreProperties>
</file>